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autoCompressPictures="0" defaultThemeVersion="124226"/>
  <mc:AlternateContent xmlns:mc="http://schemas.openxmlformats.org/markup-compatibility/2006">
    <mc:Choice Requires="x15">
      <x15ac:absPath xmlns:x15ac="http://schemas.microsoft.com/office/spreadsheetml/2010/11/ac" url="/Users/kristishort/Documents/Resources/NEW Reports to Review/Winners to Post/ROI/"/>
    </mc:Choice>
  </mc:AlternateContent>
  <xr:revisionPtr revIDLastSave="0" documentId="8_{744289CD-D2C1-A14E-BE94-A4C9D5C2E4B5}" xr6:coauthVersionLast="40" xr6:coauthVersionMax="40" xr10:uidLastSave="{00000000-0000-0000-0000-000000000000}"/>
  <bookViews>
    <workbookView xWindow="0" yWindow="460" windowWidth="20480" windowHeight="15360" xr2:uid="{00000000-000D-0000-FFFF-FFFF00000000}"/>
  </bookViews>
  <sheets>
    <sheet name="ROI Model - Semester Schools" sheetId="12" r:id="rId1"/>
    <sheet name="ROI Model - Quarter Schools" sheetId="6" r:id="rId2"/>
    <sheet name="Other Fiscal Models" sheetId="8" state="hidden" r:id="rId3"/>
    <sheet name="Model Inputs" sheetId="10" state="hidden" r:id="rId4"/>
    <sheet name="Instructions" sheetId="11" state="hidden" r:id="rId5"/>
    <sheet name="Charts" sheetId="9" state="hidden" r:id="rId6"/>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2" i="6" l="1"/>
  <c r="C62" i="12" l="1"/>
  <c r="C59" i="12"/>
  <c r="C63" i="12" s="1"/>
  <c r="C54" i="12"/>
  <c r="C55" i="12" s="1"/>
  <c r="C41" i="12"/>
  <c r="C46" i="12" s="1"/>
  <c r="J26" i="12"/>
  <c r="J25" i="12"/>
  <c r="J24" i="12"/>
  <c r="J23" i="12"/>
  <c r="J22" i="12"/>
  <c r="J21" i="12"/>
  <c r="J27" i="12" s="1"/>
  <c r="C45" i="12" s="1"/>
  <c r="J20" i="12"/>
  <c r="H19" i="12"/>
  <c r="J19" i="12" s="1"/>
  <c r="J18" i="12"/>
  <c r="C47" i="12" l="1"/>
  <c r="C48" i="12"/>
  <c r="C68" i="12"/>
  <c r="C64" i="12"/>
  <c r="C69" i="12" s="1"/>
  <c r="C71" i="12" s="1"/>
  <c r="C54" i="6"/>
  <c r="C55" i="6" s="1"/>
  <c r="C59" i="6"/>
  <c r="C63" i="6"/>
  <c r="C62" i="6"/>
  <c r="H19" i="6"/>
  <c r="J24" i="6"/>
  <c r="J23" i="6"/>
  <c r="J22" i="6"/>
  <c r="J27" i="6" s="1"/>
  <c r="C45" i="6" s="1"/>
  <c r="J26" i="6"/>
  <c r="J25" i="6"/>
  <c r="J21" i="6"/>
  <c r="J20" i="6"/>
  <c r="J19" i="6"/>
  <c r="J18" i="6"/>
  <c r="C41" i="6"/>
  <c r="C46" i="6"/>
  <c r="C9" i="8"/>
  <c r="C26" i="8"/>
  <c r="C27" i="8"/>
  <c r="C28" i="8"/>
  <c r="C29" i="8"/>
  <c r="C42" i="8"/>
  <c r="C44" i="8" s="1"/>
  <c r="C4" i="8"/>
  <c r="C56" i="8"/>
  <c r="C25" i="8"/>
  <c r="H17" i="8" s="1"/>
  <c r="H18" i="8" s="1"/>
  <c r="H19" i="8" s="1"/>
  <c r="C21" i="8"/>
  <c r="G20" i="8" s="1"/>
  <c r="C20" i="8"/>
  <c r="C19" i="8"/>
  <c r="C18" i="8"/>
  <c r="C17" i="8"/>
  <c r="G17" i="8" s="1"/>
  <c r="G18" i="8" s="1"/>
  <c r="G19" i="8" s="1"/>
  <c r="C43" i="8"/>
  <c r="C12" i="8"/>
  <c r="C16" i="8"/>
  <c r="H20" i="8"/>
  <c r="C50" i="8"/>
  <c r="C47" i="8"/>
  <c r="B31" i="9"/>
  <c r="C38" i="8"/>
  <c r="C39" i="8" s="1"/>
  <c r="C46" i="8"/>
  <c r="C48" i="8" s="1"/>
  <c r="C51" i="8" s="1"/>
  <c r="C24" i="8"/>
  <c r="C8" i="8"/>
  <c r="C47" i="6" l="1"/>
  <c r="C7" i="8"/>
  <c r="C10" i="8" s="1"/>
  <c r="C11" i="8" s="1"/>
  <c r="C22" i="8"/>
  <c r="B30" i="9"/>
  <c r="B32" i="9" s="1"/>
  <c r="C57" i="8"/>
  <c r="C58" i="8" s="1"/>
  <c r="C72" i="12"/>
  <c r="C73" i="12" s="1"/>
  <c r="C64" i="6"/>
  <c r="C69" i="6" s="1"/>
  <c r="C71" i="6" s="1"/>
  <c r="B5" i="9" l="1"/>
  <c r="B7" i="9" s="1"/>
  <c r="C31" i="8"/>
  <c r="C32" i="8" s="1"/>
  <c r="C13" i="8"/>
  <c r="C23" i="8"/>
  <c r="C30" i="8" s="1"/>
  <c r="B6" i="9" s="1"/>
  <c r="C68" i="6"/>
  <c r="C72" i="6" s="1"/>
  <c r="C73" i="6" s="1"/>
  <c r="C48" i="6"/>
</calcChain>
</file>

<file path=xl/sharedStrings.xml><?xml version="1.0" encoding="utf-8"?>
<sst xmlns="http://schemas.openxmlformats.org/spreadsheetml/2006/main" count="319" uniqueCount="225">
  <si>
    <t>Value</t>
  </si>
  <si>
    <t>Salaried Personnel Costs</t>
  </si>
  <si>
    <t>Hourly Personnel Costs</t>
  </si>
  <si>
    <t>Fixed Costs</t>
  </si>
  <si>
    <t>A. Position Title</t>
  </si>
  <si>
    <t>B. No. of Hourly Employees</t>
  </si>
  <si>
    <t>C. Hourly Rate</t>
  </si>
  <si>
    <t>D. Annual Hours Per Employee</t>
  </si>
  <si>
    <t>A. Item</t>
  </si>
  <si>
    <t>B. Annual Cost/Budget</t>
  </si>
  <si>
    <t>Estimate of Return on Investment (ROI)</t>
  </si>
  <si>
    <t>Section 1: Students Served in Program*</t>
  </si>
  <si>
    <t>Annualized Cost of Program from Section 5</t>
  </si>
  <si>
    <t>Section 2: Incremental Cost Summary</t>
  </si>
  <si>
    <t>Section 5: Student Cost Reduction</t>
  </si>
  <si>
    <t>Improvement in Time to Degree in Years</t>
  </si>
  <si>
    <t>Years</t>
  </si>
  <si>
    <t>Improvement in Time to Degree as a %</t>
  </si>
  <si>
    <t>Semesters</t>
  </si>
  <si>
    <t>Annual Cost</t>
  </si>
  <si>
    <t xml:space="preserve">Total Program Costs </t>
  </si>
  <si>
    <t xml:space="preserve">Incremental Costs Per Student in Program </t>
  </si>
  <si>
    <t xml:space="preserve">Incremental Spending Increase as a % </t>
  </si>
  <si>
    <t>Note: Assumes a smoothed retention line per year through third semester to average time to degree</t>
  </si>
  <si>
    <t>Smoothing Lines</t>
  </si>
  <si>
    <t>Year 1</t>
  </si>
  <si>
    <t>Year 2</t>
  </si>
  <si>
    <t>Year 3</t>
  </si>
  <si>
    <t>Year 4</t>
  </si>
  <si>
    <t>Year 5</t>
  </si>
  <si>
    <t>Cost per Graduate Summary</t>
  </si>
  <si>
    <t>Control Group</t>
  </si>
  <si>
    <t>Cost per Student and Cost per Completion &amp; Other Models - Carnegie Statway CC</t>
  </si>
  <si>
    <t xml:space="preserve">Total Costs per Student at CC </t>
  </si>
  <si>
    <t>Time to Degree for CC Control Group Students</t>
  </si>
  <si>
    <t>Annual Control Group Spending per CC Student</t>
  </si>
  <si>
    <t>CC Control Group Third Semester Retention Rate</t>
  </si>
  <si>
    <t>Time to Degree for CC Statway Students</t>
  </si>
  <si>
    <t>Statway</t>
  </si>
  <si>
    <t>Semesters to Degree for CC Control Group Students</t>
  </si>
  <si>
    <t>Semesters to Degree for CC Statway Students</t>
  </si>
  <si>
    <t>CC Per Semester Tuition Cost</t>
  </si>
  <si>
    <t>Books Cost per Semester ($1,000/yr.)</t>
  </si>
  <si>
    <t>Section 6: Student Wage Gains</t>
  </si>
  <si>
    <t>Wages for Last Year CC Students</t>
  </si>
  <si>
    <t>Wages for CC Students immediately after Cert / Degree</t>
  </si>
  <si>
    <t>Net Wage Gain for Students Graduating Early</t>
  </si>
  <si>
    <t>*Note: Wage Gain information calculated from California CC Chancellor's Office Wage Tracker</t>
  </si>
  <si>
    <t>Annual Statway Spending per CC Student (1st 2 yrs)</t>
  </si>
  <si>
    <t>Statway Spending per CC Student, Year 3 on</t>
  </si>
  <si>
    <t>CC Statway Third Semester Retention Rate</t>
  </si>
  <si>
    <t>CC Control Group 2-Year Completion Rate</t>
  </si>
  <si>
    <t>CC Control Group 3-Year Completion Rate</t>
  </si>
  <si>
    <t>CC Control Group 4-Year Completion Rate</t>
  </si>
  <si>
    <t>CC Control Group 5-Year Completion Rate</t>
  </si>
  <si>
    <t>Statway CC Control Group 2-Year Completion Rate</t>
  </si>
  <si>
    <t>Statway 3-Year Completion Rate</t>
  </si>
  <si>
    <t>Statway 4-Year Completion Rate</t>
  </si>
  <si>
    <t>Statway 5-Year Completion Rate</t>
  </si>
  <si>
    <t>Costs per Control Group Completer</t>
  </si>
  <si>
    <t>Costs per Statway Completer</t>
  </si>
  <si>
    <t>Savings per Statway Completer</t>
  </si>
  <si>
    <t>% Savings per Completer for Statway</t>
  </si>
  <si>
    <t>Tuition Cost to Students for CC Control Group Completers</t>
  </si>
  <si>
    <t>Tuition Cost to Students for CC Statway Completers</t>
  </si>
  <si>
    <t>Tuition Savings for CC Statway Completers</t>
  </si>
  <si>
    <t>Books Savings for Statway Completers</t>
  </si>
  <si>
    <t>Total Student Savings for Statway Completers</t>
  </si>
  <si>
    <t>Semesters Saved for Statway Students</t>
  </si>
  <si>
    <t>Wages</t>
  </si>
  <si>
    <t>*See Instructions Worksheet for information on each input</t>
  </si>
  <si>
    <t>Input</t>
  </si>
  <si>
    <t>Carnegie Statway / Quantway Fiscal Considerations</t>
  </si>
  <si>
    <t>FTE</t>
  </si>
  <si>
    <t>Annual Salary</t>
  </si>
  <si>
    <t>Model Input Table 1 - General Information</t>
  </si>
  <si>
    <t>1. Number of Students in Program</t>
  </si>
  <si>
    <t>3. Tuition Cost per Unit</t>
  </si>
  <si>
    <t>5. Operating Cost / Discounting Percentage</t>
  </si>
  <si>
    <t>6. Benefits % for Salaried Personnel</t>
  </si>
  <si>
    <t>7. Cost per Student</t>
  </si>
  <si>
    <t>8a. FTE &amp; Annual Salary for Salaried Personnel #1</t>
  </si>
  <si>
    <t>8b. FTE &amp; Annual Salary for Salaried Personnel #2</t>
  </si>
  <si>
    <t>8c. FTE &amp; Annual Salary for Salaried Personnel #3</t>
  </si>
  <si>
    <t>8d. FTE &amp; Annual Salary for Salaried Personnel #4</t>
  </si>
  <si>
    <t>8e. FTE &amp; Annual Salary for Salaried Personnel #5</t>
  </si>
  <si>
    <t>8f. FTE &amp; Annual Salary for Salaried Personnel #6</t>
  </si>
  <si>
    <t>Model Input Table 4 - Completion Inputs</t>
  </si>
  <si>
    <t>10a. Incremental Hourly Personnel Category #2 - # of employees</t>
  </si>
  <si>
    <t>10b. Incremental Hourly Personnel Category #2- Hourly Rate</t>
  </si>
  <si>
    <t>10c. Incremental Hourly Personel Category #2 - Average # of hours per employee per year</t>
  </si>
  <si>
    <t>9a. Incremental Hourly Personnel Category #1 - # of employees</t>
  </si>
  <si>
    <t>9b. Incremental Hourly Personnel Category #1 - Hourly Rate</t>
  </si>
  <si>
    <t>9c. Incremental Hourly Personel Category #1 - Average # of hours per employee per year</t>
  </si>
  <si>
    <t>11a. Incremental Fixed Cost #1 - Summer Forum Travel</t>
  </si>
  <si>
    <t>11b. Incremental Fixed Cost #2 - Winter Training Travel</t>
  </si>
  <si>
    <t>11c. Incremental Fixed Cost #3 - Network Subscription Cost</t>
  </si>
  <si>
    <t>11d. Incremental Fixed Cost #4 - Program Expenses</t>
  </si>
  <si>
    <t>11e. Incremental Fixed Cost #5 - Recruiting</t>
  </si>
  <si>
    <t>13a. Control Group Third Semester Retention Rate</t>
  </si>
  <si>
    <t>13b. Control Group 2-Year Completion Rate</t>
  </si>
  <si>
    <t>13c. Control Group 3-Year Completion Rate</t>
  </si>
  <si>
    <t>13d. Control Group 4-Year Completion Rate</t>
  </si>
  <si>
    <t>13e. Control Group 5-Year Completion Rate</t>
  </si>
  <si>
    <t>14a. SW / QW Third Semester Retention Rate</t>
  </si>
  <si>
    <t>14b. SW / QW 2-Year Completion Rate</t>
  </si>
  <si>
    <t>14c. SW / QW 3-Year Completion Rate</t>
  </si>
  <si>
    <t>14d. SW / QW 4-Year Completion Rate</t>
  </si>
  <si>
    <t>14e. SW / QW 5-Year Completion Rate</t>
  </si>
  <si>
    <t>Instructions for Model Inputs</t>
  </si>
  <si>
    <t>Item</t>
  </si>
  <si>
    <t>Instructions</t>
  </si>
  <si>
    <t>Item 1</t>
  </si>
  <si>
    <t>Item 2</t>
  </si>
  <si>
    <t>Item 3</t>
  </si>
  <si>
    <t>Enter the student tuition cost per unit; the model will calculate student tuition for two 12-unit semesters.  If tuition is a fixed amount for 12 units, you will need to enter this fixed amount directly on the "Statway CC ROI" worksheet in cell C42.</t>
  </si>
  <si>
    <t>Item 4</t>
  </si>
  <si>
    <t>Item 5</t>
  </si>
  <si>
    <t>This is likely the most difficult-to-grasp metric in the model.  It is necessary because the potential downstream revenue identified in the ROI model is not without incremental costs - the more successful students who persist more than those in a traditional / control group will not always fill empty seats in transfer-level math or GE courses.  That is, there will be incremental costs associated with these more successful students - usually to open up new sections to serve them.  There are also some infrastructure costs associated with increased retention as well.  Given all this, in discussions with those familiar with the economics of community colleges, we have estimated that we need to discount the potential revenue by 45%.  Estimates of how much to discount the revenue range from 30%-60% - if you desire to be more conservative (or aggressive) you can change the default from 45%.</t>
  </si>
  <si>
    <t>Item 6</t>
  </si>
  <si>
    <t>Enter the benefits % for salaried personnel (usually faculty).  This will be used to fully estimate salaried personnel costs in the ROI model.</t>
  </si>
  <si>
    <t>Item 7</t>
  </si>
  <si>
    <t xml:space="preserve">This metric estimates the spending per student at the college under the traditional model, so we can compare the spending per student under the Statway / Quantway model with its additional up-front costs.  There are many ways to get this figure; for example, one could divide the total annual CC budget by the unique headcount to get a spending / student figure.  There are also national projects who have estimated this number to be in the $10,000 / student range – for the model we applied a default of $9,250 / student based on a study in California.  </t>
  </si>
  <si>
    <t>Items 8a-8f</t>
  </si>
  <si>
    <t>Items 9a-9c and 10a-10c</t>
  </si>
  <si>
    <t>These items cover the incremental fixed costs associated with SW/QW.  We've listed common ones here - Travel to the Summer Forum (11a) or Winter Training (11b), Network Subscription Costs (11c), Supplies (11d), or Recruiting (11e).  You can of course enter any other ones not listed here in one of these five cells.</t>
  </si>
  <si>
    <t>Items 12a-12b</t>
  </si>
  <si>
    <t>Items 11a-11e</t>
  </si>
  <si>
    <t>Items 13a-13e</t>
  </si>
  <si>
    <t>Items 14a-14e</t>
  </si>
  <si>
    <t>These items are used to calculate the cost per completer metrics.  Enter the 3rd semester retention rate for entering traditional students (13a), and then the 2-year (13b), 3-year (13c), 4-year (13d), and 5-year (13e) completion rates.  We would suggest using the following positive outcomes in the numerator of this rate: certificates of 1 year or more, AA/AS degree, transfer without degree.   You will need to use an old enough cohort to estimate these, and we would suggest simply using  the rates for all entering first-time students in a cohort year.  The defaults provided are actuals from a SW college, if this data isn't available.</t>
  </si>
  <si>
    <t>So the inputs are the same as in 13a-13e, but we are now estimating these for the SW / QW students.  A college might have actuals for the 3rd semester retention rate, but as of yet 2-year to 5-year completion rates aren't available.  The default progression provided in the template estimates an  ultimate increase in the 5-year graduation rate from 50% to 60%.</t>
  </si>
  <si>
    <t>Net Annual Wage Gain for Each Year Graduated Early</t>
  </si>
  <si>
    <t>Average Improvement of Time to Degree for SW/QW Students</t>
  </si>
  <si>
    <t>Section 4: Time to Degree / Completion</t>
  </si>
  <si>
    <t>Section 3: Cost per Degree / Completion</t>
  </si>
  <si>
    <t>For up to 6 salaried personnel, you can enter the % FTE and annual salary associated with the incremental cost of their participation in the SW / QW project.  Note that if they are simply teaching SW / QW sections vs. traditional sections, this is not an incremental cost but rather the same cost.  Most commonly this section would be used to cover release time for faculty, or a portion of your IR professional's time.  The ROI model will automatically add the benefits and sum the total salaried personnel costs.  Simply leave these values at 0 if you have no salaried personnel who are incrementally associated with the SW / QW project.  Note that if you are giving a fixed stipend, you would leave these values blank on the "Model Inputs" Sheet and enter the fixed amount in cells E7, E8, E9, E10, E11, or E12.</t>
  </si>
  <si>
    <t>These items are to cover any hourly personnel costs associated with the incremental costs of implementing SW/QW.  Most commonly this would be student tutors or part-time classified staff.  You can enter the # of employees you'd like to model (9a or 10a), their hourly wage (9b or 10b), and the number of hours per year (9c or 10c).  These can be left at 0 if you have no incremental hourly personnel costs</t>
  </si>
  <si>
    <t>These inputs are used to estimate the time to degree for both traditional CC students and SW / QW students.  The projected improvement to this outcome drives the student tuition &amp; book savings as well as the student wage gains.  Note that we should have good estimates of time to degree for the traditional students, and that we are projecting time to degree for SW / QW students until we are 3-4 years into each cohort's data.  Given that SW / QW students move through dev ed math so much more quickly, the defalut projected decrease in time to degree of 1.0 years seems appropriate.</t>
  </si>
  <si>
    <t>Enter the number of students in a single annual cohort of the Statway or Quantway (SW/QW) program.  This can either be an analysis of the program's current size, or you can model the program size at scale.</t>
  </si>
  <si>
    <t>Amount</t>
  </si>
  <si>
    <t>Savings</t>
  </si>
  <si>
    <t>Improvement</t>
  </si>
  <si>
    <t>Student Tuition &amp; Books Costs</t>
  </si>
  <si>
    <t>Cost</t>
  </si>
  <si>
    <t>Model Input Table 2 - Incremental Salaried Personnel Costs</t>
  </si>
  <si>
    <t>Model Input Table 3 - Incremental Hourly Personnel Costs &amp; Incremental Fixed Costs</t>
  </si>
  <si>
    <t>Total Funding per FTE:</t>
  </si>
  <si>
    <t>Potential Revenue from Incremental FTE</t>
  </si>
  <si>
    <t>2. Apportionment Funding per FTE</t>
  </si>
  <si>
    <t>4. Estimated Increase in FTE for SW/QW Group</t>
  </si>
  <si>
    <t>Enter the state apportionment funding per FTE (full-time equivalent student).  Your business officer likely will have this number, or it may be available from state sources.</t>
  </si>
  <si>
    <t>Enter the estimated increase in 3-year downstream FTE by SW/QW students over a control group.  This is a key metric in the model; when the author collected real-world data on developmental mathematics interventions in the mid 2000s in California, this metric ranged from 6% to 50% at 4 schools.  The default increase of 12% is extremely conservative - given the year 1 results from SW / QW, one might expect this number to be nearer the higher end of the range.</t>
  </si>
  <si>
    <t>12a. Average time to Degree for Control Group Completers (Years)</t>
  </si>
  <si>
    <t>12b. Average time to Degree for Statway / Quantway Completers (Years)</t>
  </si>
  <si>
    <t>Version 1.0 - May 21, 2015</t>
  </si>
  <si>
    <t>F. Annual Salary</t>
  </si>
  <si>
    <t>I. Total Cost for Support Type</t>
  </si>
  <si>
    <t>H. Fixed Annual Budget for Support Type</t>
  </si>
  <si>
    <t>A. Description</t>
  </si>
  <si>
    <t>B. Value</t>
  </si>
  <si>
    <t>Potential Revenue from Section 8</t>
  </si>
  <si>
    <t>Example</t>
  </si>
  <si>
    <t>Example - FTE</t>
  </si>
  <si>
    <t>Example - Hourly</t>
  </si>
  <si>
    <t>Example - Annual Budget</t>
  </si>
  <si>
    <t>B. Students Served</t>
  </si>
  <si>
    <t>G. Annual Benefits Cost</t>
  </si>
  <si>
    <t>E. FTE for  Work</t>
  </si>
  <si>
    <t xml:space="preserve">Apportionment per FTE </t>
  </si>
  <si>
    <t>Funding per Unit:</t>
  </si>
  <si>
    <t>Professional Dev. Costs for External Speakers / Content Experts</t>
  </si>
  <si>
    <t>Incremental Fixed Costs</t>
  </si>
  <si>
    <t xml:space="preserve"> </t>
  </si>
  <si>
    <t>Section 1: Entering New Student Cohort at the College (Fall / Spring)</t>
  </si>
  <si>
    <t>Section 2: Staffing of Guided Pathways Related Efforts</t>
  </si>
  <si>
    <t xml:space="preserve">           While determining whether a given cost is "incremental" is somewhat subjective, we suggest thinking of your current cost structure as your </t>
  </si>
  <si>
    <t xml:space="preserve">            baseline, and to only assign incremental costs that are clearly related to guided pathways type reforms.</t>
  </si>
  <si>
    <t xml:space="preserve">Note 1: This model is designed as an order of magnitude demonstration, rather than a detailed cost model. </t>
  </si>
  <si>
    <t>Coordination time (e.g. assigned Dean or staff member)</t>
  </si>
  <si>
    <t>New or expanded career counseling staff</t>
  </si>
  <si>
    <t>New or expanded IR staff</t>
  </si>
  <si>
    <t>Section 4: Incremental Cost Summary</t>
  </si>
  <si>
    <t>Section 5: Funding Assumptions per FTE &amp; Unit</t>
  </si>
  <si>
    <t>Technology Fees - Software, licenses, etc.</t>
  </si>
  <si>
    <t>Technology Services - Costs to Implement / Support</t>
  </si>
  <si>
    <t>Guided Pathways Related Travel (including conference fees)</t>
  </si>
  <si>
    <t>Subscription Fees for Guided Pathways Projects / Consultant Fees</t>
  </si>
  <si>
    <t>External Evaluator Costs to Assess Guided Pathways Impact</t>
  </si>
  <si>
    <t>Other Fixed Cost #1</t>
  </si>
  <si>
    <t>Other Fixed Cost #2</t>
  </si>
  <si>
    <t>Number of Students in New Student Cohort (from Section 1 above)</t>
  </si>
  <si>
    <r>
      <rPr>
        <u/>
        <sz val="11"/>
        <rFont val="Arial"/>
        <family val="2"/>
      </rPr>
      <t>Improvement Goal</t>
    </r>
    <r>
      <rPr>
        <sz val="11"/>
        <rFont val="Arial"/>
        <family val="2"/>
      </rPr>
      <t xml:space="preserve"> - Enter a Percentage Increase in 3-year Average Total Attempted Units You Hope to Achieve due to Guided Pathways reforms</t>
    </r>
  </si>
  <si>
    <t>Average Number of Total Units Attempted Per Entering New Student Over 3-Year Period If Improvement Goal from #3 is hit (calculated automatically)</t>
  </si>
  <si>
    <t>Modeled Incremental Total Units Generated from New Students After Improvement Goal is Hit</t>
  </si>
  <si>
    <t xml:space="preserve">Total Incremental Guided Pathways Related Costs: </t>
  </si>
  <si>
    <t xml:space="preserve">Incremental Costs Per Student: </t>
  </si>
  <si>
    <t>Staffing of Guided Pathways Efforts</t>
  </si>
  <si>
    <t>Training for Advisors / Faculty / Staff on Guided Pathways</t>
  </si>
  <si>
    <t>Section 3:  Incremental Fixed Costs on Guided Pathways</t>
  </si>
  <si>
    <r>
      <t xml:space="preserve">Note 2: The cost sections (2 &amp; 3) are intended for you to measure the </t>
    </r>
    <r>
      <rPr>
        <u/>
        <sz val="10"/>
        <rFont val="Arial"/>
        <family val="2"/>
      </rPr>
      <t>incremental</t>
    </r>
    <r>
      <rPr>
        <sz val="10"/>
        <rFont val="Arial"/>
        <family val="2"/>
      </rPr>
      <t xml:space="preserve"> costs of doing things differently under a guided pathways model.</t>
    </r>
  </si>
  <si>
    <t xml:space="preserve">           </t>
  </si>
  <si>
    <t xml:space="preserve">Note 3: The costs listed in sections 2 &amp; 3 are examples of what costs could be associated with guided pathways type reforms; they are not </t>
  </si>
  <si>
    <t xml:space="preserve">               intended to be an exhaustive list that you require you to fill in amounts for each cost / line (see Note 2 on incremental costs).</t>
  </si>
  <si>
    <t xml:space="preserve">             It can be helpful, however, in visualizing the costs and returns of guided pathways reforms, and also to do "what-if" modeling of</t>
  </si>
  <si>
    <t xml:space="preserve">             how changes to your guided pathways approach might affect the ROI.</t>
  </si>
  <si>
    <t>Section 6: Incremental Units from Cohorts After Guided Pathways Reforms</t>
  </si>
  <si>
    <t>Section 7: Cost / Benefit of Guided Pathways Reforms and ROI Estimate</t>
  </si>
  <si>
    <t>New FTEIC Students in Entering Cohort in a Given Academic Year</t>
  </si>
  <si>
    <t xml:space="preserve">Total Guided Pathways-Related Incremental Staffing Costs: </t>
  </si>
  <si>
    <t xml:space="preserve">Total for Incremental Fixed Costs: </t>
  </si>
  <si>
    <t>Profit Margin on Potential Revenue*</t>
  </si>
  <si>
    <t>*Note: The "profit margin" calculation is to acknowledge that the incremental revenue generated is not without incremental costs - see the instructions document for a deeper exploration of this issue.</t>
  </si>
  <si>
    <t>Net Revenue after Profit Margin Calculation</t>
  </si>
  <si>
    <t xml:space="preserve">NCII's Guided Pathways Return-on-Investment Model  </t>
  </si>
  <si>
    <t>Other Faculty / Staff Release time / Stipends to support work</t>
  </si>
  <si>
    <t>New or expanded completion coaches or retention specialists</t>
  </si>
  <si>
    <t>New or expanded advisors</t>
  </si>
  <si>
    <t>Net Profit = Net Revenue - Annualized Cost</t>
  </si>
  <si>
    <t>For Colleges on the Quarter System</t>
  </si>
  <si>
    <t>For Colleges on the Semester System</t>
  </si>
  <si>
    <t>Tuition Cost for 36 units (roughly equal to 1 FTE)</t>
  </si>
  <si>
    <t>Average Number of Total Quarter Units Attempted Per Entering New Student Over 3-Year Period (for the last entering cohort for whom three years of data is available</t>
  </si>
  <si>
    <t>Tuition Cost for 24 semester units (roughly equal to 1 FTE)</t>
  </si>
  <si>
    <t>Average Number of Total Semester Units Attempted Per Entering New Student Over 3-Year Period (for the last entering cohort for whom three years of data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</si>
</sst>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quot;$&quot;#,##0"/>
    <numFmt numFmtId="165" formatCode="0."/>
    <numFmt numFmtId="166" formatCode="#,##0.0"/>
    <numFmt numFmtId="167" formatCode="0.0%"/>
    <numFmt numFmtId="168" formatCode="0.0"/>
    <numFmt numFmtId="169" formatCode="&quot;$&quot;#,##0.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11"/>
      <name val="Arial"/>
      <family val="2"/>
    </font>
    <font>
      <sz val="11"/>
      <name val="Arial"/>
      <family val="2"/>
    </font>
    <font>
      <b/>
      <i/>
      <sz val="11"/>
      <name val="Arial"/>
      <family val="2"/>
    </font>
    <font>
      <sz val="12"/>
      <name val="Arial"/>
      <family val="2"/>
    </font>
    <font>
      <sz val="10"/>
      <name val="Arial"/>
      <family val="2"/>
    </font>
    <font>
      <sz val="10"/>
      <name val="Arial"/>
      <family val="2"/>
    </font>
    <font>
      <sz val="9"/>
      <name val="Arial"/>
      <family val="2"/>
    </font>
    <font>
      <b/>
      <sz val="14"/>
      <color theme="1"/>
      <name val="Calibri"/>
      <family val="2"/>
      <scheme val="minor"/>
    </font>
    <font>
      <u/>
      <sz val="11"/>
      <color theme="1"/>
      <name val="Calibri"/>
      <family val="2"/>
      <scheme val="minor"/>
    </font>
    <font>
      <sz val="10"/>
      <name val="Arial"/>
      <family val="2"/>
    </font>
    <font>
      <sz val="11"/>
      <name val="Calibri"/>
      <family val="2"/>
      <scheme val="minor"/>
    </font>
    <font>
      <i/>
      <sz val="11"/>
      <name val="Arial"/>
      <family val="2"/>
    </font>
    <font>
      <u/>
      <sz val="11"/>
      <name val="Arial"/>
      <family val="2"/>
    </font>
    <font>
      <u/>
      <sz val="10"/>
      <name val="Arial"/>
      <family val="2"/>
    </font>
  </fonts>
  <fills count="19">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thin">
        <color theme="5" tint="0.39997558519241921"/>
      </right>
      <top style="thin">
        <color theme="5" tint="0.3999755851924192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thin">
        <color auto="1"/>
      </bottom>
      <diagonal/>
    </border>
  </borders>
  <cellStyleXfs count="6">
    <xf numFmtId="0" fontId="0" fillId="0" borderId="0"/>
    <xf numFmtId="9" fontId="11"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cellStyleXfs>
  <cellXfs count="231">
    <xf numFmtId="0" fontId="0" fillId="0" borderId="0" xfId="0"/>
    <xf numFmtId="164" fontId="7" fillId="0" borderId="0" xfId="0" applyNumberFormat="1" applyFont="1" applyFill="1" applyBorder="1" applyAlignment="1">
      <alignment vertical="center"/>
    </xf>
    <xf numFmtId="164" fontId="6" fillId="3" borderId="2" xfId="0" applyNumberFormat="1" applyFont="1" applyFill="1" applyBorder="1" applyAlignment="1">
      <alignment horizontal="center" vertical="center"/>
    </xf>
    <xf numFmtId="3" fontId="6" fillId="8" borderId="1" xfId="0" applyNumberFormat="1" applyFont="1" applyFill="1" applyBorder="1" applyAlignment="1">
      <alignment horizontal="center" vertical="center"/>
    </xf>
    <xf numFmtId="0" fontId="7" fillId="6" borderId="0" xfId="0" applyFont="1" applyFill="1" applyBorder="1" applyAlignment="1">
      <alignment vertical="center"/>
    </xf>
    <xf numFmtId="0" fontId="6" fillId="6" borderId="0" xfId="0" applyFont="1" applyFill="1" applyBorder="1" applyAlignment="1">
      <alignment horizontal="right" vertical="center"/>
    </xf>
    <xf numFmtId="0" fontId="7" fillId="6" borderId="5" xfId="0" applyFont="1" applyFill="1" applyBorder="1" applyAlignment="1">
      <alignment vertical="center"/>
    </xf>
    <xf numFmtId="0" fontId="7" fillId="6" borderId="6" xfId="0" applyFont="1" applyFill="1" applyBorder="1" applyAlignment="1">
      <alignment vertical="center"/>
    </xf>
    <xf numFmtId="167" fontId="6" fillId="6" borderId="2" xfId="1" applyNumberFormat="1" applyFont="1" applyFill="1" applyBorder="1" applyAlignment="1">
      <alignment horizontal="center" vertical="center"/>
    </xf>
    <xf numFmtId="0" fontId="7" fillId="4" borderId="9" xfId="0" applyFont="1" applyFill="1" applyBorder="1" applyAlignment="1">
      <alignment vertical="center"/>
    </xf>
    <xf numFmtId="0" fontId="7" fillId="4" borderId="0" xfId="0" applyFont="1" applyFill="1" applyBorder="1" applyAlignment="1">
      <alignment vertical="center"/>
    </xf>
    <xf numFmtId="0" fontId="7" fillId="4" borderId="10" xfId="0" applyFont="1" applyFill="1" applyBorder="1" applyAlignment="1">
      <alignment vertical="center"/>
    </xf>
    <xf numFmtId="164" fontId="6" fillId="4" borderId="7"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7" fillId="9" borderId="9" xfId="0" applyFont="1" applyFill="1" applyBorder="1" applyAlignment="1">
      <alignment vertical="center"/>
    </xf>
    <xf numFmtId="0" fontId="7" fillId="9" borderId="0" xfId="0" applyFont="1" applyFill="1" applyBorder="1" applyAlignment="1">
      <alignment vertical="center"/>
    </xf>
    <xf numFmtId="0" fontId="7" fillId="9" borderId="10" xfId="0" applyFont="1" applyFill="1" applyBorder="1" applyAlignment="1">
      <alignment vertical="center"/>
    </xf>
    <xf numFmtId="0" fontId="6" fillId="5" borderId="7" xfId="0" applyFont="1" applyFill="1" applyBorder="1" applyAlignment="1">
      <alignment horizontal="center" vertical="center"/>
    </xf>
    <xf numFmtId="168" fontId="6" fillId="9" borderId="8" xfId="0" applyNumberFormat="1" applyFont="1" applyFill="1" applyBorder="1" applyAlignment="1">
      <alignment horizontal="center" vertical="center"/>
    </xf>
    <xf numFmtId="9" fontId="6" fillId="9" borderId="2" xfId="1" applyFont="1" applyFill="1" applyBorder="1" applyAlignment="1">
      <alignment horizontal="center" vertical="center"/>
    </xf>
    <xf numFmtId="0" fontId="7" fillId="4" borderId="7" xfId="0" applyFont="1" applyFill="1" applyBorder="1" applyAlignment="1">
      <alignment vertical="center"/>
    </xf>
    <xf numFmtId="0" fontId="6" fillId="6" borderId="4" xfId="0" applyFont="1" applyFill="1" applyBorder="1" applyAlignment="1">
      <alignment vertical="center"/>
    </xf>
    <xf numFmtId="0" fontId="7" fillId="6" borderId="9" xfId="0" applyFont="1" applyFill="1" applyBorder="1" applyAlignment="1">
      <alignment vertical="center"/>
    </xf>
    <xf numFmtId="0" fontId="6" fillId="2" borderId="11" xfId="0" applyFont="1" applyFill="1" applyBorder="1" applyAlignment="1">
      <alignment vertical="center"/>
    </xf>
    <xf numFmtId="0" fontId="7" fillId="2" borderId="12" xfId="0" applyFont="1" applyFill="1" applyBorder="1" applyAlignment="1">
      <alignment vertical="center"/>
    </xf>
    <xf numFmtId="164" fontId="6" fillId="3" borderId="8" xfId="0" applyNumberFormat="1" applyFont="1" applyFill="1" applyBorder="1" applyAlignment="1">
      <alignment horizontal="center" vertical="center"/>
    </xf>
    <xf numFmtId="0" fontId="6" fillId="3" borderId="11" xfId="0" applyFont="1" applyFill="1" applyBorder="1" applyAlignment="1">
      <alignment vertical="center"/>
    </xf>
    <xf numFmtId="0" fontId="7" fillId="3" borderId="12" xfId="0" applyFont="1" applyFill="1" applyBorder="1" applyAlignment="1">
      <alignment vertical="center"/>
    </xf>
    <xf numFmtId="0" fontId="6" fillId="3" borderId="3" xfId="0" applyFont="1" applyFill="1" applyBorder="1" applyAlignment="1">
      <alignment horizontal="center" vertical="center"/>
    </xf>
    <xf numFmtId="0" fontId="7" fillId="3" borderId="9" xfId="0" applyFont="1" applyFill="1" applyBorder="1" applyAlignment="1">
      <alignment vertical="center"/>
    </xf>
    <xf numFmtId="168" fontId="6" fillId="3" borderId="7" xfId="0" applyNumberFormat="1" applyFont="1" applyFill="1" applyBorder="1" applyAlignment="1">
      <alignment horizontal="center" vertical="center"/>
    </xf>
    <xf numFmtId="0" fontId="7" fillId="3" borderId="0" xfId="0" applyFont="1" applyFill="1" applyBorder="1" applyAlignment="1">
      <alignment vertical="center"/>
    </xf>
    <xf numFmtId="0" fontId="7" fillId="3" borderId="10" xfId="0" applyFont="1" applyFill="1" applyBorder="1" applyAlignment="1">
      <alignment vertical="center"/>
    </xf>
    <xf numFmtId="165" fontId="7" fillId="4" borderId="4" xfId="0" applyNumberFormat="1" applyFont="1" applyFill="1" applyBorder="1" applyAlignment="1">
      <alignment horizontal="center" vertical="center"/>
    </xf>
    <xf numFmtId="165" fontId="7" fillId="4" borderId="5" xfId="0" applyNumberFormat="1" applyFont="1" applyFill="1" applyBorder="1" applyAlignment="1">
      <alignment horizontal="center" vertical="center"/>
    </xf>
    <xf numFmtId="165" fontId="7" fillId="4" borderId="6" xfId="0" applyNumberFormat="1" applyFont="1" applyFill="1" applyBorder="1" applyAlignment="1">
      <alignment horizontal="center" vertical="center"/>
    </xf>
    <xf numFmtId="165" fontId="7" fillId="9" borderId="4" xfId="0" applyNumberFormat="1" applyFont="1" applyFill="1" applyBorder="1" applyAlignment="1">
      <alignment horizontal="center" vertical="center"/>
    </xf>
    <xf numFmtId="165" fontId="7" fillId="9" borderId="5" xfId="0" applyNumberFormat="1" applyFont="1" applyFill="1" applyBorder="1" applyAlignment="1">
      <alignment horizontal="center" vertical="center"/>
    </xf>
    <xf numFmtId="165" fontId="7" fillId="9" borderId="6" xfId="0" applyNumberFormat="1" applyFont="1" applyFill="1" applyBorder="1" applyAlignment="1">
      <alignment horizontal="center" vertical="center"/>
    </xf>
    <xf numFmtId="165" fontId="7" fillId="3" borderId="4" xfId="0" applyNumberFormat="1" applyFont="1" applyFill="1" applyBorder="1" applyAlignment="1">
      <alignment horizontal="center" vertical="center"/>
    </xf>
    <xf numFmtId="165" fontId="7" fillId="3" borderId="5" xfId="0" applyNumberFormat="1" applyFont="1" applyFill="1" applyBorder="1" applyAlignment="1">
      <alignment horizontal="center" vertical="center"/>
    </xf>
    <xf numFmtId="165" fontId="7" fillId="3" borderId="6" xfId="0" applyNumberFormat="1" applyFont="1" applyFill="1" applyBorder="1" applyAlignment="1">
      <alignment horizontal="center" vertical="center"/>
    </xf>
    <xf numFmtId="165" fontId="7" fillId="6" borderId="5" xfId="0" applyNumberFormat="1" applyFont="1" applyFill="1" applyBorder="1" applyAlignment="1">
      <alignment horizontal="center" vertical="center"/>
    </xf>
    <xf numFmtId="164" fontId="7" fillId="6" borderId="8" xfId="0" applyNumberFormat="1" applyFont="1" applyFill="1" applyBorder="1" applyAlignment="1">
      <alignment horizontal="center" vertical="center"/>
    </xf>
    <xf numFmtId="0" fontId="6" fillId="6" borderId="10" xfId="0" applyFont="1" applyFill="1" applyBorder="1" applyAlignment="1">
      <alignment horizontal="right" vertical="center"/>
    </xf>
    <xf numFmtId="0" fontId="7" fillId="6" borderId="11" xfId="0" applyFont="1" applyFill="1" applyBorder="1" applyAlignment="1">
      <alignment vertical="center"/>
    </xf>
    <xf numFmtId="0" fontId="6" fillId="6" borderId="3" xfId="0" applyFont="1" applyFill="1" applyBorder="1" applyAlignment="1">
      <alignment horizontal="center" vertical="center" wrapText="1"/>
    </xf>
    <xf numFmtId="165" fontId="7" fillId="6" borderId="4" xfId="0" applyNumberFormat="1" applyFont="1" applyFill="1" applyBorder="1" applyAlignment="1">
      <alignment horizontal="center" vertical="center"/>
    </xf>
    <xf numFmtId="164" fontId="7" fillId="6" borderId="7" xfId="0" applyNumberFormat="1" applyFont="1" applyFill="1" applyBorder="1" applyAlignment="1">
      <alignment horizontal="center" vertical="center"/>
    </xf>
    <xf numFmtId="165" fontId="7" fillId="6" borderId="6" xfId="0" applyNumberFormat="1" applyFont="1" applyFill="1" applyBorder="1" applyAlignment="1">
      <alignment horizontal="center" vertical="center"/>
    </xf>
    <xf numFmtId="0" fontId="7" fillId="6" borderId="10" xfId="0" applyFont="1" applyFill="1" applyBorder="1" applyAlignment="1">
      <alignment vertical="center"/>
    </xf>
    <xf numFmtId="164" fontId="7" fillId="6" borderId="2" xfId="0" applyNumberFormat="1" applyFont="1" applyFill="1" applyBorder="1" applyAlignment="1">
      <alignment horizontal="center" vertical="center"/>
    </xf>
    <xf numFmtId="0" fontId="6" fillId="4" borderId="11" xfId="0" applyFont="1" applyFill="1" applyBorder="1" applyAlignment="1">
      <alignment vertical="center"/>
    </xf>
    <xf numFmtId="0" fontId="7" fillId="4" borderId="13" xfId="0" applyFont="1" applyFill="1" applyBorder="1" applyAlignment="1">
      <alignment vertical="center"/>
    </xf>
    <xf numFmtId="0" fontId="6" fillId="5" borderId="11" xfId="0" applyFont="1" applyFill="1" applyBorder="1" applyAlignment="1">
      <alignment vertical="center"/>
    </xf>
    <xf numFmtId="0" fontId="7" fillId="5" borderId="13" xfId="0" applyFont="1" applyFill="1" applyBorder="1" applyAlignment="1">
      <alignment vertical="center"/>
    </xf>
    <xf numFmtId="0" fontId="6" fillId="6" borderId="12" xfId="0" applyFont="1" applyFill="1" applyBorder="1" applyAlignment="1">
      <alignment horizontal="right" vertical="center"/>
    </xf>
    <xf numFmtId="6" fontId="6" fillId="6" borderId="3"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165" fontId="12" fillId="4" borderId="0" xfId="0" applyNumberFormat="1" applyFont="1" applyFill="1" applyBorder="1" applyAlignment="1">
      <alignment horizontal="left" vertical="center"/>
    </xf>
    <xf numFmtId="0" fontId="7" fillId="4" borderId="14" xfId="0" applyFont="1" applyFill="1" applyBorder="1" applyAlignment="1">
      <alignment vertical="center"/>
    </xf>
    <xf numFmtId="9" fontId="0" fillId="0" borderId="0" xfId="0" applyNumberFormat="1"/>
    <xf numFmtId="9" fontId="0" fillId="0" borderId="0" xfId="1" applyFont="1"/>
    <xf numFmtId="0" fontId="10" fillId="0" borderId="0" xfId="0" applyFont="1"/>
    <xf numFmtId="9" fontId="6" fillId="4" borderId="2" xfId="1" applyFont="1" applyFill="1" applyBorder="1" applyAlignment="1">
      <alignment horizontal="center" vertical="center"/>
    </xf>
    <xf numFmtId="6" fontId="6" fillId="10" borderId="8" xfId="0" applyNumberFormat="1" applyFont="1" applyFill="1" applyBorder="1" applyAlignment="1">
      <alignment horizontal="center" vertical="center"/>
    </xf>
    <xf numFmtId="6" fontId="8" fillId="10" borderId="8" xfId="0" applyNumberFormat="1" applyFont="1" applyFill="1" applyBorder="1" applyAlignment="1">
      <alignment horizontal="center" vertical="center"/>
    </xf>
    <xf numFmtId="168" fontId="8" fillId="9" borderId="8" xfId="0" applyNumberFormat="1" applyFont="1" applyFill="1" applyBorder="1" applyAlignment="1">
      <alignment horizontal="center" vertical="center"/>
    </xf>
    <xf numFmtId="168" fontId="8" fillId="9" borderId="7" xfId="0" applyNumberFormat="1" applyFont="1" applyFill="1" applyBorder="1" applyAlignment="1">
      <alignment horizontal="center" vertical="center"/>
    </xf>
    <xf numFmtId="168" fontId="6" fillId="11" borderId="8" xfId="0" applyNumberFormat="1" applyFont="1" applyFill="1" applyBorder="1" applyAlignment="1">
      <alignment horizontal="center" vertical="center"/>
    </xf>
    <xf numFmtId="168" fontId="6" fillId="11" borderId="2" xfId="0" applyNumberFormat="1" applyFont="1" applyFill="1" applyBorder="1" applyAlignment="1">
      <alignment horizontal="center" vertical="center"/>
    </xf>
    <xf numFmtId="164" fontId="8" fillId="3" borderId="8" xfId="0" applyNumberFormat="1" applyFont="1" applyFill="1" applyBorder="1" applyAlignment="1">
      <alignment horizontal="center" vertical="center"/>
    </xf>
    <xf numFmtId="0" fontId="6" fillId="12" borderId="11" xfId="0" applyFont="1" applyFill="1" applyBorder="1" applyAlignment="1">
      <alignment vertical="center"/>
    </xf>
    <xf numFmtId="0" fontId="7" fillId="12" borderId="12" xfId="0" applyFont="1" applyFill="1" applyBorder="1" applyAlignment="1">
      <alignment vertical="center"/>
    </xf>
    <xf numFmtId="0" fontId="6" fillId="12" borderId="3" xfId="0" applyFont="1" applyFill="1" applyBorder="1" applyAlignment="1">
      <alignment horizontal="center" vertical="center"/>
    </xf>
    <xf numFmtId="165" fontId="7" fillId="12" borderId="4" xfId="0" applyNumberFormat="1" applyFont="1" applyFill="1" applyBorder="1" applyAlignment="1">
      <alignment horizontal="center" vertical="center"/>
    </xf>
    <xf numFmtId="0" fontId="7" fillId="12" borderId="9" xfId="0" applyFont="1" applyFill="1" applyBorder="1" applyAlignment="1">
      <alignment vertical="center"/>
    </xf>
    <xf numFmtId="164" fontId="6" fillId="12" borderId="7" xfId="0" applyNumberFormat="1" applyFont="1" applyFill="1" applyBorder="1" applyAlignment="1">
      <alignment horizontal="center" vertical="center"/>
    </xf>
    <xf numFmtId="165" fontId="7" fillId="12" borderId="6" xfId="0" applyNumberFormat="1" applyFont="1" applyFill="1" applyBorder="1" applyAlignment="1">
      <alignment horizontal="center" vertical="center"/>
    </xf>
    <xf numFmtId="0" fontId="7" fillId="12" borderId="10" xfId="0" applyFont="1" applyFill="1" applyBorder="1" applyAlignment="1">
      <alignment vertical="center"/>
    </xf>
    <xf numFmtId="164" fontId="6" fillId="12" borderId="2" xfId="0" applyNumberFormat="1" applyFont="1" applyFill="1" applyBorder="1" applyAlignment="1">
      <alignment horizontal="center" vertical="center"/>
    </xf>
    <xf numFmtId="169" fontId="0" fillId="0" borderId="0" xfId="0" applyNumberFormat="1"/>
    <xf numFmtId="0" fontId="13" fillId="0" borderId="0" xfId="2" applyFont="1" applyAlignment="1"/>
    <xf numFmtId="0" fontId="4" fillId="0" borderId="0" xfId="2" applyAlignment="1">
      <alignment horizontal="center"/>
    </xf>
    <xf numFmtId="0" fontId="4" fillId="0" borderId="0" xfId="2"/>
    <xf numFmtId="0" fontId="13" fillId="0" borderId="0" xfId="2" applyFont="1" applyAlignment="1">
      <alignment wrapText="1"/>
    </xf>
    <xf numFmtId="0" fontId="13" fillId="0" borderId="0" xfId="2" applyFont="1" applyAlignment="1">
      <alignment vertical="center" wrapText="1"/>
    </xf>
    <xf numFmtId="0" fontId="4" fillId="0" borderId="0" xfId="2" applyAlignment="1">
      <alignment horizontal="center" vertical="center"/>
    </xf>
    <xf numFmtId="0" fontId="4" fillId="0" borderId="0" xfId="2" applyAlignment="1">
      <alignment vertical="center"/>
    </xf>
    <xf numFmtId="0" fontId="4" fillId="0" borderId="0" xfId="2" applyAlignment="1">
      <alignment vertical="center" wrapText="1"/>
    </xf>
    <xf numFmtId="164" fontId="0" fillId="0" borderId="0" xfId="3" applyNumberFormat="1" applyFont="1" applyAlignment="1">
      <alignment horizontal="center" vertical="center"/>
    </xf>
    <xf numFmtId="2" fontId="0" fillId="0" borderId="0" xfId="3" applyNumberFormat="1" applyFont="1" applyAlignment="1">
      <alignment horizontal="center" vertical="center"/>
    </xf>
    <xf numFmtId="164" fontId="4" fillId="0" borderId="0" xfId="2" applyNumberFormat="1" applyAlignment="1">
      <alignment horizontal="center" vertical="center"/>
    </xf>
    <xf numFmtId="0" fontId="4" fillId="0" borderId="0" xfId="2" applyAlignment="1">
      <alignment horizontal="center" vertical="center" wrapText="1"/>
    </xf>
    <xf numFmtId="0" fontId="4" fillId="0" borderId="0" xfId="2" applyAlignment="1">
      <alignment wrapText="1"/>
    </xf>
    <xf numFmtId="168" fontId="0" fillId="0" borderId="0" xfId="3" applyNumberFormat="1" applyFont="1" applyAlignment="1">
      <alignment horizontal="center" vertical="center"/>
    </xf>
    <xf numFmtId="169" fontId="0" fillId="0" borderId="0" xfId="3" applyNumberFormat="1" applyFont="1" applyAlignment="1">
      <alignment horizontal="center" vertical="center"/>
    </xf>
    <xf numFmtId="9" fontId="0" fillId="0" borderId="0" xfId="1" applyFont="1" applyAlignment="1">
      <alignment horizontal="center" vertical="center"/>
    </xf>
    <xf numFmtId="0" fontId="14" fillId="0" borderId="0" xfId="2" applyFont="1"/>
    <xf numFmtId="0" fontId="4" fillId="0" borderId="0" xfId="2" applyFill="1" applyAlignment="1">
      <alignment vertical="center" wrapText="1"/>
    </xf>
    <xf numFmtId="1" fontId="10" fillId="0" borderId="0" xfId="3" applyNumberFormat="1" applyFont="1" applyAlignment="1">
      <alignment horizontal="center" vertical="center"/>
    </xf>
    <xf numFmtId="0" fontId="3" fillId="0" borderId="0" xfId="2" applyFont="1" applyAlignment="1">
      <alignment vertical="center" wrapText="1"/>
    </xf>
    <xf numFmtId="164" fontId="0" fillId="0" borderId="0" xfId="5" applyNumberFormat="1" applyFont="1" applyAlignment="1">
      <alignment horizontal="center" vertical="center"/>
    </xf>
    <xf numFmtId="9" fontId="3" fillId="0" borderId="0" xfId="1" applyFont="1" applyAlignment="1">
      <alignment horizontal="center" vertical="center"/>
    </xf>
    <xf numFmtId="0" fontId="16" fillId="0" borderId="0" xfId="0" applyFont="1" applyFill="1" applyBorder="1" applyAlignment="1">
      <alignment vertical="center"/>
    </xf>
    <xf numFmtId="9" fontId="8" fillId="4" borderId="8" xfId="0" applyNumberFormat="1" applyFont="1" applyFill="1" applyBorder="1" applyAlignment="1">
      <alignment horizontal="center" vertical="center"/>
    </xf>
    <xf numFmtId="164" fontId="8" fillId="4" borderId="8" xfId="0" applyNumberFormat="1" applyFont="1" applyFill="1" applyBorder="1" applyAlignment="1">
      <alignment horizontal="center" vertical="center"/>
    </xf>
    <xf numFmtId="9" fontId="8" fillId="4" borderId="8" xfId="1" applyFont="1" applyFill="1" applyBorder="1" applyAlignment="1">
      <alignment horizontal="center" vertical="center"/>
    </xf>
    <xf numFmtId="1" fontId="8" fillId="2" borderId="3" xfId="0" applyNumberFormat="1" applyFont="1" applyFill="1" applyBorder="1" applyAlignment="1">
      <alignment horizontal="center" vertical="center"/>
    </xf>
    <xf numFmtId="0" fontId="13" fillId="0" borderId="0" xfId="0" applyFont="1" applyAlignment="1">
      <alignment vertical="top"/>
    </xf>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2" fillId="0" borderId="0" xfId="2" applyFont="1" applyAlignment="1">
      <alignment vertical="center" wrapText="1"/>
    </xf>
    <xf numFmtId="0" fontId="0" fillId="0" borderId="15" xfId="0" applyFont="1" applyBorder="1" applyAlignment="1">
      <alignment vertical="top" wrapText="1"/>
    </xf>
    <xf numFmtId="168" fontId="6" fillId="12" borderId="2" xfId="0" applyNumberFormat="1" applyFont="1" applyFill="1" applyBorder="1" applyAlignment="1">
      <alignment horizontal="center" vertical="center"/>
    </xf>
    <xf numFmtId="0" fontId="10" fillId="0" borderId="0" xfId="0" applyFont="1" applyAlignment="1">
      <alignment vertical="top" wrapText="1"/>
    </xf>
    <xf numFmtId="0" fontId="10" fillId="0" borderId="15" xfId="0" applyFont="1" applyBorder="1" applyAlignment="1">
      <alignment vertical="top" wrapText="1"/>
    </xf>
    <xf numFmtId="0" fontId="6" fillId="13" borderId="4" xfId="0" applyFont="1" applyFill="1" applyBorder="1" applyAlignment="1">
      <alignment vertical="center"/>
    </xf>
    <xf numFmtId="0" fontId="6" fillId="13" borderId="3" xfId="0" applyFont="1" applyFill="1" applyBorder="1" applyAlignment="1">
      <alignment horizontal="center" vertical="center" wrapText="1"/>
    </xf>
    <xf numFmtId="0" fontId="7" fillId="13" borderId="4" xfId="0" applyFont="1" applyFill="1" applyBorder="1" applyAlignment="1">
      <alignment vertical="center"/>
    </xf>
    <xf numFmtId="164" fontId="7" fillId="13" borderId="8" xfId="0" applyNumberFormat="1" applyFont="1" applyFill="1" applyBorder="1" applyAlignment="1">
      <alignment horizontal="center" vertical="center"/>
    </xf>
    <xf numFmtId="0" fontId="7" fillId="13" borderId="6" xfId="0" applyFont="1" applyFill="1" applyBorder="1" applyAlignment="1">
      <alignment vertical="center"/>
    </xf>
    <xf numFmtId="164" fontId="7" fillId="13" borderId="2" xfId="0" applyNumberFormat="1" applyFont="1" applyFill="1" applyBorder="1" applyAlignment="1">
      <alignment horizontal="center" vertical="center"/>
    </xf>
    <xf numFmtId="0" fontId="6" fillId="11" borderId="4" xfId="0" applyFont="1" applyFill="1" applyBorder="1" applyAlignment="1">
      <alignment vertical="center"/>
    </xf>
    <xf numFmtId="0" fontId="6" fillId="11" borderId="3" xfId="0" applyFont="1" applyFill="1" applyBorder="1" applyAlignment="1">
      <alignment horizontal="center" vertical="center" wrapText="1"/>
    </xf>
    <xf numFmtId="0" fontId="7" fillId="11" borderId="4" xfId="0" applyFont="1" applyFill="1" applyBorder="1" applyAlignment="1">
      <alignment vertical="center"/>
    </xf>
    <xf numFmtId="164" fontId="7" fillId="11" borderId="8" xfId="0" applyNumberFormat="1" applyFont="1" applyFill="1" applyBorder="1" applyAlignment="1">
      <alignment horizontal="center" vertical="center"/>
    </xf>
    <xf numFmtId="0" fontId="7" fillId="11" borderId="6" xfId="0" applyFont="1" applyFill="1" applyBorder="1" applyAlignment="1">
      <alignment vertical="center"/>
    </xf>
    <xf numFmtId="164" fontId="7" fillId="11" borderId="2" xfId="0" applyNumberFormat="1" applyFont="1" applyFill="1" applyBorder="1" applyAlignment="1">
      <alignment horizontal="center" vertical="center"/>
    </xf>
    <xf numFmtId="0" fontId="7" fillId="13" borderId="3" xfId="0" applyFont="1" applyFill="1" applyBorder="1" applyAlignment="1">
      <alignment vertical="center"/>
    </xf>
    <xf numFmtId="164" fontId="7" fillId="13" borderId="3" xfId="0" applyNumberFormat="1" applyFont="1" applyFill="1" applyBorder="1" applyAlignment="1">
      <alignment horizontal="center" vertical="center"/>
    </xf>
    <xf numFmtId="0" fontId="7" fillId="11" borderId="3" xfId="0" applyFont="1" applyFill="1" applyBorder="1"/>
    <xf numFmtId="164" fontId="7" fillId="11" borderId="3" xfId="0" applyNumberFormat="1" applyFont="1" applyFill="1" applyBorder="1" applyAlignment="1">
      <alignment horizontal="center"/>
    </xf>
    <xf numFmtId="0" fontId="1" fillId="0" borderId="0" xfId="2" applyFont="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right" vertic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64" fontId="6"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6" fontId="6"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7" fillId="14" borderId="1" xfId="0" applyFont="1" applyFill="1" applyBorder="1" applyAlignment="1">
      <alignment vertical="center"/>
    </xf>
    <xf numFmtId="165" fontId="7" fillId="14" borderId="1" xfId="0" applyNumberFormat="1" applyFont="1" applyFill="1" applyBorder="1" applyAlignment="1">
      <alignment horizontal="center" vertical="center"/>
    </xf>
    <xf numFmtId="0" fontId="7" fillId="14" borderId="1" xfId="0" applyFont="1" applyFill="1" applyBorder="1" applyAlignment="1">
      <alignment horizontal="left" vertical="center"/>
    </xf>
    <xf numFmtId="6" fontId="6" fillId="8" borderId="0" xfId="0" applyNumberFormat="1" applyFont="1" applyFill="1" applyBorder="1" applyAlignment="1">
      <alignment horizontal="center" vertical="center"/>
    </xf>
    <xf numFmtId="0" fontId="6" fillId="17" borderId="0" xfId="0" applyFont="1" applyFill="1" applyBorder="1" applyAlignment="1">
      <alignment vertical="center"/>
    </xf>
    <xf numFmtId="0" fontId="7" fillId="17" borderId="0" xfId="0" applyFont="1" applyFill="1" applyBorder="1" applyAlignment="1">
      <alignment vertical="center"/>
    </xf>
    <xf numFmtId="0" fontId="7" fillId="14" borderId="1" xfId="0" applyFont="1" applyFill="1" applyBorder="1" applyAlignment="1">
      <alignment horizontal="left" vertical="center" wrapText="1"/>
    </xf>
    <xf numFmtId="164" fontId="7" fillId="8" borderId="1" xfId="0" applyNumberFormat="1" applyFont="1" applyFill="1" applyBorder="1" applyAlignment="1">
      <alignment horizontal="center" vertical="center"/>
    </xf>
    <xf numFmtId="164" fontId="6" fillId="8" borderId="0" xfId="0" applyNumberFormat="1" applyFont="1" applyFill="1" applyBorder="1" applyAlignment="1">
      <alignment horizontal="center" vertical="center"/>
    </xf>
    <xf numFmtId="0" fontId="6" fillId="14" borderId="1" xfId="0" applyFont="1" applyFill="1" applyBorder="1" applyAlignment="1">
      <alignment horizontal="center" vertical="center"/>
    </xf>
    <xf numFmtId="164" fontId="6" fillId="8" borderId="1" xfId="0" applyNumberFormat="1" applyFont="1" applyFill="1" applyBorder="1" applyAlignment="1">
      <alignment horizontal="center" vertical="center"/>
    </xf>
    <xf numFmtId="164" fontId="6" fillId="8" borderId="1" xfId="1"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166" fontId="7" fillId="8"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164" fontId="17" fillId="15" borderId="1" xfId="0" applyNumberFormat="1" applyFont="1" applyFill="1" applyBorder="1" applyAlignment="1">
      <alignment horizontal="center" vertical="center"/>
    </xf>
    <xf numFmtId="0" fontId="7" fillId="14" borderId="16" xfId="0" applyFont="1" applyFill="1" applyBorder="1" applyAlignment="1">
      <alignment vertical="center"/>
    </xf>
    <xf numFmtId="0" fontId="6" fillId="14" borderId="16" xfId="0" applyFont="1" applyFill="1" applyBorder="1" applyAlignment="1">
      <alignment horizontal="center" vertical="center" wrapText="1"/>
    </xf>
    <xf numFmtId="0" fontId="6" fillId="16" borderId="16" xfId="0" applyFont="1" applyFill="1" applyBorder="1" applyAlignment="1">
      <alignment horizontal="center" vertical="center" wrapText="1"/>
    </xf>
    <xf numFmtId="164" fontId="6" fillId="16" borderId="16" xfId="0" applyNumberFormat="1" applyFont="1" applyFill="1" applyBorder="1" applyAlignment="1">
      <alignment horizontal="center" vertical="center" wrapText="1"/>
    </xf>
    <xf numFmtId="164" fontId="6" fillId="15" borderId="16" xfId="0" applyNumberFormat="1" applyFont="1" applyFill="1" applyBorder="1" applyAlignment="1">
      <alignment horizontal="center" vertical="center" wrapText="1"/>
    </xf>
    <xf numFmtId="0" fontId="6" fillId="8" borderId="16" xfId="0" applyFont="1" applyFill="1" applyBorder="1" applyAlignment="1">
      <alignment horizontal="center" vertical="center" wrapText="1"/>
    </xf>
    <xf numFmtId="165" fontId="7" fillId="14" borderId="17" xfId="0" applyNumberFormat="1" applyFont="1" applyFill="1" applyBorder="1" applyAlignment="1">
      <alignment horizontal="center" vertical="center"/>
    </xf>
    <xf numFmtId="0" fontId="7" fillId="14" borderId="17" xfId="0" applyFont="1" applyFill="1" applyBorder="1" applyAlignment="1">
      <alignment horizontal="left" vertical="center"/>
    </xf>
    <xf numFmtId="0" fontId="7" fillId="16" borderId="17" xfId="0" applyFont="1" applyFill="1" applyBorder="1" applyAlignment="1">
      <alignment horizontal="center" vertical="center"/>
    </xf>
    <xf numFmtId="8" fontId="7" fillId="16" borderId="17" xfId="0" applyNumberFormat="1" applyFont="1" applyFill="1" applyBorder="1" applyAlignment="1">
      <alignment horizontal="center" vertical="center"/>
    </xf>
    <xf numFmtId="164" fontId="7" fillId="15" borderId="17" xfId="0" applyNumberFormat="1" applyFont="1" applyFill="1" applyBorder="1" applyAlignment="1">
      <alignment horizontal="center" vertical="center"/>
    </xf>
    <xf numFmtId="165" fontId="7" fillId="14" borderId="16" xfId="0" applyNumberFormat="1" applyFont="1" applyFill="1" applyBorder="1" applyAlignment="1">
      <alignment horizontal="center" vertical="center" wrapText="1"/>
    </xf>
    <xf numFmtId="0" fontId="7" fillId="14" borderId="17" xfId="0" applyFont="1" applyFill="1" applyBorder="1" applyAlignment="1">
      <alignment vertical="center"/>
    </xf>
    <xf numFmtId="164" fontId="7" fillId="8" borderId="17" xfId="0" applyNumberFormat="1" applyFont="1" applyFill="1" applyBorder="1" applyAlignment="1">
      <alignment horizontal="center" vertical="center"/>
    </xf>
    <xf numFmtId="0" fontId="17" fillId="16" borderId="22" xfId="0" applyFont="1" applyFill="1" applyBorder="1" applyAlignment="1">
      <alignment horizontal="center" vertical="center"/>
    </xf>
    <xf numFmtId="8" fontId="17" fillId="16" borderId="22" xfId="0" applyNumberFormat="1" applyFont="1" applyFill="1" applyBorder="1" applyAlignment="1">
      <alignment horizontal="center" vertical="center"/>
    </xf>
    <xf numFmtId="0" fontId="17" fillId="14" borderId="1" xfId="0" applyFont="1" applyFill="1" applyBorder="1" applyAlignment="1">
      <alignment horizontal="left" vertical="center" wrapText="1"/>
    </xf>
    <xf numFmtId="0" fontId="17" fillId="16" borderId="1" xfId="0" applyFont="1" applyFill="1" applyBorder="1" applyAlignment="1">
      <alignment horizontal="center" vertical="center" wrapText="1"/>
    </xf>
    <xf numFmtId="164" fontId="17" fillId="16" borderId="1" xfId="0" applyNumberFormat="1" applyFont="1" applyFill="1" applyBorder="1" applyAlignment="1">
      <alignment horizontal="center" vertical="center" wrapText="1"/>
    </xf>
    <xf numFmtId="0" fontId="17" fillId="15" borderId="1" xfId="0" applyFont="1" applyFill="1" applyBorder="1" applyAlignment="1">
      <alignment horizontal="center" vertical="center"/>
    </xf>
    <xf numFmtId="169" fontId="6" fillId="15" borderId="16" xfId="0" applyNumberFormat="1" applyFont="1" applyFill="1" applyBorder="1" applyAlignment="1">
      <alignment horizontal="center" vertical="center" wrapText="1"/>
    </xf>
    <xf numFmtId="0" fontId="7" fillId="15" borderId="17" xfId="0" applyFont="1" applyFill="1" applyBorder="1" applyAlignment="1">
      <alignment horizontal="center" vertical="center"/>
    </xf>
    <xf numFmtId="6" fontId="7" fillId="8" borderId="17" xfId="0" applyNumberFormat="1" applyFont="1" applyFill="1" applyBorder="1" applyAlignment="1">
      <alignment horizontal="center" vertical="center"/>
    </xf>
    <xf numFmtId="6" fontId="17" fillId="8" borderId="26" xfId="0" applyNumberFormat="1" applyFont="1" applyFill="1" applyBorder="1" applyAlignment="1">
      <alignment horizontal="center" vertical="center"/>
    </xf>
    <xf numFmtId="0" fontId="7" fillId="14" borderId="21" xfId="0" applyFont="1" applyFill="1" applyBorder="1" applyAlignment="1">
      <alignment vertical="center"/>
    </xf>
    <xf numFmtId="0" fontId="17" fillId="14" borderId="22" xfId="0" applyFont="1" applyFill="1" applyBorder="1" applyAlignment="1">
      <alignment horizontal="left" vertical="center" wrapText="1"/>
    </xf>
    <xf numFmtId="164" fontId="17" fillId="15" borderId="22" xfId="0" applyNumberFormat="1" applyFont="1" applyFill="1" applyBorder="1" applyAlignment="1">
      <alignment horizontal="center" vertical="center" wrapText="1"/>
    </xf>
    <xf numFmtId="169" fontId="17" fillId="15" borderId="22" xfId="0" applyNumberFormat="1" applyFont="1" applyFill="1" applyBorder="1" applyAlignment="1">
      <alignment horizontal="center" vertical="center" wrapText="1"/>
    </xf>
    <xf numFmtId="0" fontId="7" fillId="14" borderId="27" xfId="0" applyFont="1" applyFill="1" applyBorder="1" applyAlignment="1">
      <alignment vertical="center"/>
    </xf>
    <xf numFmtId="0" fontId="7" fillId="14" borderId="24" xfId="0" applyFont="1" applyFill="1" applyBorder="1" applyAlignment="1">
      <alignment vertical="center"/>
    </xf>
    <xf numFmtId="0" fontId="17" fillId="14" borderId="25" xfId="0" applyFont="1" applyFill="1" applyBorder="1" applyAlignment="1">
      <alignment horizontal="left" vertical="center" wrapText="1"/>
    </xf>
    <xf numFmtId="0" fontId="17" fillId="16" borderId="25" xfId="0" applyFont="1" applyFill="1" applyBorder="1" applyAlignment="1">
      <alignment horizontal="center" vertical="center" wrapText="1"/>
    </xf>
    <xf numFmtId="164" fontId="17" fillId="16" borderId="25" xfId="0" applyNumberFormat="1" applyFont="1" applyFill="1" applyBorder="1" applyAlignment="1">
      <alignment horizontal="center" vertical="center" wrapText="1"/>
    </xf>
    <xf numFmtId="164" fontId="17" fillId="15" borderId="25" xfId="0" applyNumberFormat="1" applyFont="1" applyFill="1" applyBorder="1" applyAlignment="1">
      <alignment horizontal="center" vertical="center" wrapText="1"/>
    </xf>
    <xf numFmtId="169" fontId="17" fillId="15" borderId="25" xfId="0" applyNumberFormat="1" applyFont="1" applyFill="1" applyBorder="1" applyAlignment="1">
      <alignment horizontal="center" vertical="center" wrapText="1"/>
    </xf>
    <xf numFmtId="0" fontId="7" fillId="14" borderId="18" xfId="0" applyFont="1" applyFill="1" applyBorder="1" applyAlignment="1">
      <alignment vertical="center"/>
    </xf>
    <xf numFmtId="0" fontId="17" fillId="14" borderId="19" xfId="0" applyFont="1" applyFill="1" applyBorder="1" applyAlignment="1">
      <alignment horizontal="left" vertical="center" wrapText="1"/>
    </xf>
    <xf numFmtId="9" fontId="6" fillId="8" borderId="1" xfId="1"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7" fillId="15" borderId="17" xfId="1" applyNumberFormat="1" applyFont="1" applyFill="1" applyBorder="1" applyAlignment="1">
      <alignment horizontal="center" vertical="center"/>
    </xf>
    <xf numFmtId="164" fontId="17" fillId="15" borderId="1" xfId="1" applyNumberFormat="1" applyFont="1" applyFill="1" applyBorder="1" applyAlignment="1">
      <alignment horizontal="center" vertical="center"/>
    </xf>
    <xf numFmtId="6" fontId="17" fillId="8" borderId="28" xfId="0" applyNumberFormat="1" applyFont="1" applyFill="1" applyBorder="1" applyAlignment="1">
      <alignment horizontal="center" vertical="center"/>
    </xf>
    <xf numFmtId="6" fontId="17" fillId="8" borderId="23" xfId="0" applyNumberFormat="1" applyFont="1" applyFill="1" applyBorder="1" applyAlignment="1">
      <alignment horizontal="center" vertical="center"/>
    </xf>
    <xf numFmtId="164" fontId="17" fillId="8" borderId="20" xfId="0" applyNumberFormat="1" applyFont="1" applyFill="1" applyBorder="1" applyAlignment="1">
      <alignment horizontal="center" vertical="center"/>
    </xf>
    <xf numFmtId="164" fontId="7" fillId="9" borderId="17" xfId="1" applyNumberFormat="1" applyFont="1" applyFill="1" applyBorder="1" applyAlignment="1">
      <alignment horizontal="center" vertical="center"/>
    </xf>
    <xf numFmtId="164" fontId="7" fillId="9" borderId="1" xfId="0" applyNumberFormat="1" applyFont="1" applyFill="1" applyBorder="1" applyAlignment="1">
      <alignment horizontal="center" vertical="center"/>
    </xf>
    <xf numFmtId="167" fontId="7" fillId="9" borderId="1" xfId="1" applyNumberFormat="1" applyFont="1" applyFill="1" applyBorder="1" applyAlignment="1">
      <alignment horizontal="center" vertical="center"/>
    </xf>
    <xf numFmtId="0" fontId="6" fillId="0" borderId="0" xfId="0" applyFont="1" applyFill="1" applyBorder="1" applyAlignment="1">
      <alignment horizontal="right" vertical="center"/>
    </xf>
    <xf numFmtId="164" fontId="7" fillId="9" borderId="1" xfId="5"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0" fontId="7" fillId="17" borderId="0" xfId="0" applyFont="1" applyFill="1" applyBorder="1" applyAlignment="1">
      <alignment horizontal="center" vertical="center"/>
    </xf>
    <xf numFmtId="164" fontId="6" fillId="18" borderId="16" xfId="0" applyNumberFormat="1" applyFont="1" applyFill="1" applyBorder="1" applyAlignment="1">
      <alignment horizontal="center" vertical="center" wrapText="1"/>
    </xf>
    <xf numFmtId="164" fontId="17" fillId="18" borderId="22" xfId="0" applyNumberFormat="1" applyFont="1" applyFill="1" applyBorder="1" applyAlignment="1">
      <alignment horizontal="center" vertical="center" wrapText="1"/>
    </xf>
    <xf numFmtId="164" fontId="17" fillId="18" borderId="1" xfId="0" applyNumberFormat="1" applyFont="1" applyFill="1" applyBorder="1" applyAlignment="1">
      <alignment horizontal="center" vertical="center" wrapText="1"/>
    </xf>
    <xf numFmtId="164" fontId="17" fillId="18" borderId="25" xfId="0" applyNumberFormat="1" applyFont="1" applyFill="1" applyBorder="1" applyAlignment="1">
      <alignment horizontal="center" vertical="center" wrapText="1"/>
    </xf>
    <xf numFmtId="164" fontId="7" fillId="18" borderId="17" xfId="1" applyNumberFormat="1" applyFont="1" applyFill="1" applyBorder="1" applyAlignment="1">
      <alignment horizontal="center" vertical="center"/>
    </xf>
    <xf numFmtId="0" fontId="9" fillId="0" borderId="0" xfId="0" applyFont="1" applyFill="1" applyBorder="1" applyAlignment="1">
      <alignment horizontal="center" vertical="center"/>
    </xf>
    <xf numFmtId="3" fontId="6" fillId="9" borderId="1" xfId="0" applyNumberFormat="1" applyFont="1" applyFill="1" applyBorder="1" applyAlignment="1">
      <alignment horizontal="center" vertical="center"/>
    </xf>
    <xf numFmtId="168" fontId="7" fillId="8" borderId="1" xfId="1" applyNumberFormat="1" applyFont="1" applyFill="1" applyBorder="1" applyAlignment="1">
      <alignment horizontal="center" vertical="center"/>
    </xf>
    <xf numFmtId="9" fontId="6" fillId="8" borderId="1" xfId="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7" borderId="0" xfId="0" applyFont="1" applyFill="1" applyAlignment="1">
      <alignment horizontal="center" vertical="center"/>
    </xf>
    <xf numFmtId="0" fontId="9" fillId="0" borderId="0" xfId="0" applyFont="1" applyAlignment="1">
      <alignment horizontal="center" vertical="center"/>
    </xf>
    <xf numFmtId="0" fontId="13" fillId="0" borderId="0" xfId="2" applyFont="1" applyAlignment="1">
      <alignment horizontal="left" vertical="center" wrapText="1"/>
    </xf>
  </cellXfs>
  <cellStyles count="6">
    <cellStyle name="Currency" xfId="5" builtinId="4"/>
    <cellStyle name="Currency 2" xfId="4" xr:uid="{00000000-0005-0000-0000-000001000000}"/>
    <cellStyle name="Normal" xfId="0" builtinId="0"/>
    <cellStyle name="Normal 2" xfId="2" xr:uid="{00000000-0005-0000-0000-000003000000}"/>
    <cellStyle name="Percent" xfId="1" builtinId="5"/>
    <cellStyle name="Percent 2" xfId="3" xr:uid="{00000000-0005-0000-0000-000005000000}"/>
  </cellStyles>
  <dxfs count="19">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sz val="10"/>
        <color auto="1"/>
        <name val="Arial"/>
        <scheme val="none"/>
      </font>
      <numFmt numFmtId="2" formatCode="0.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s>
  <tableStyles count="0" defaultTableStyle="TableStyleMedium9" defaultPivotStyle="PivotStyleLight16"/>
  <colors>
    <mruColors>
      <color rgb="FFFFFF99"/>
      <color rgb="FFCC99FF"/>
      <color rgb="FF99CCFF"/>
      <color rgb="FFFFCC99"/>
      <color rgb="FFCCFFFF"/>
      <color rgb="FFCCCCFF"/>
      <color rgb="FF96CFDE"/>
      <color rgb="FFFF99FF"/>
      <color rgb="FFED6DCB"/>
      <color rgb="FFF08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Completer</a:t>
            </a:r>
          </a:p>
        </c:rich>
      </c:tx>
      <c:overlay val="0"/>
    </c:title>
    <c:autoTitleDeleted val="0"/>
    <c:plotArea>
      <c:layout/>
      <c:barChart>
        <c:barDir val="col"/>
        <c:grouping val="clustered"/>
        <c:varyColors val="0"/>
        <c:ser>
          <c:idx val="0"/>
          <c:order val="0"/>
          <c:tx>
            <c:strRef>
              <c:f>Charts!$A$5</c:f>
              <c:strCache>
                <c:ptCount val="1"/>
                <c:pt idx="0">
                  <c:v>Control Group</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Charts!$B$4:$B$4</c:f>
              <c:strCache>
                <c:ptCount val="1"/>
                <c:pt idx="0">
                  <c:v>Amount</c:v>
                </c:pt>
              </c:strCache>
            </c:strRef>
          </c:cat>
          <c:val>
            <c:numRef>
              <c:f>Charts!$B$5:$B$5</c:f>
              <c:numCache>
                <c:formatCode>"$"#,##0</c:formatCode>
                <c:ptCount val="1"/>
                <c:pt idx="0">
                  <c:v>106375</c:v>
                </c:pt>
              </c:numCache>
            </c:numRef>
          </c:val>
          <c:extLst>
            <c:ext xmlns:c16="http://schemas.microsoft.com/office/drawing/2014/chart" uri="{C3380CC4-5D6E-409C-BE32-E72D297353CC}">
              <c16:uniqueId val="{00000000-2656-49CB-9406-2DE5612F3A54}"/>
            </c:ext>
          </c:extLst>
        </c:ser>
        <c:ser>
          <c:idx val="1"/>
          <c:order val="1"/>
          <c:tx>
            <c:strRef>
              <c:f>Charts!$A$6</c:f>
              <c:strCache>
                <c:ptCount val="1"/>
                <c:pt idx="0">
                  <c:v>Statway</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Charts!$B$4:$B$4</c:f>
              <c:strCache>
                <c:ptCount val="1"/>
                <c:pt idx="0">
                  <c:v>Amount</c:v>
                </c:pt>
              </c:strCache>
            </c:strRef>
          </c:cat>
          <c:val>
            <c:numRef>
              <c:f>Charts!$B$6:$B$6</c:f>
              <c:numCache>
                <c:formatCode>"$"#,##0</c:formatCode>
                <c:ptCount val="1"/>
                <c:pt idx="0">
                  <c:v>0</c:v>
                </c:pt>
              </c:numCache>
            </c:numRef>
          </c:val>
          <c:extLst>
            <c:ext xmlns:c16="http://schemas.microsoft.com/office/drawing/2014/chart" uri="{C3380CC4-5D6E-409C-BE32-E72D297353CC}">
              <c16:uniqueId val="{00000001-2656-49CB-9406-2DE5612F3A54}"/>
            </c:ext>
          </c:extLst>
        </c:ser>
        <c:dLbls>
          <c:showLegendKey val="0"/>
          <c:showVal val="0"/>
          <c:showCatName val="0"/>
          <c:showSerName val="0"/>
          <c:showPercent val="0"/>
          <c:showBubbleSize val="0"/>
        </c:dLbls>
        <c:gapWidth val="150"/>
        <c:axId val="277049800"/>
        <c:axId val="277052544"/>
      </c:barChart>
      <c:catAx>
        <c:axId val="277049800"/>
        <c:scaling>
          <c:orientation val="minMax"/>
        </c:scaling>
        <c:delete val="0"/>
        <c:axPos val="b"/>
        <c:numFmt formatCode="General" sourceLinked="0"/>
        <c:majorTickMark val="out"/>
        <c:minorTickMark val="none"/>
        <c:tickLblPos val="nextTo"/>
        <c:crossAx val="277052544"/>
        <c:crosses val="autoZero"/>
        <c:auto val="1"/>
        <c:lblAlgn val="ctr"/>
        <c:lblOffset val="100"/>
        <c:noMultiLvlLbl val="0"/>
      </c:catAx>
      <c:valAx>
        <c:axId val="277052544"/>
        <c:scaling>
          <c:orientation val="minMax"/>
          <c:max val="60000"/>
          <c:min val="0"/>
        </c:scaling>
        <c:delete val="0"/>
        <c:axPos val="l"/>
        <c:majorGridlines/>
        <c:numFmt formatCode="&quot;$&quot;#,##0" sourceLinked="1"/>
        <c:majorTickMark val="out"/>
        <c:minorTickMark val="none"/>
        <c:tickLblPos val="nextTo"/>
        <c:crossAx val="277049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Student Tuition &amp; Books</a:t>
            </a:r>
            <a:r>
              <a:rPr lang="en-US" baseline="0"/>
              <a:t> Costs</a:t>
            </a:r>
          </a:p>
        </c:rich>
      </c:tx>
      <c:overlay val="0"/>
    </c:title>
    <c:autoTitleDeleted val="0"/>
    <c:plotArea>
      <c:layout/>
      <c:barChart>
        <c:barDir val="col"/>
        <c:grouping val="clustered"/>
        <c:varyColors val="0"/>
        <c:ser>
          <c:idx val="0"/>
          <c:order val="0"/>
          <c:tx>
            <c:strRef>
              <c:f>Charts!$A$30</c:f>
              <c:strCache>
                <c:ptCount val="1"/>
                <c:pt idx="0">
                  <c:v>Control Group</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Charts!$B$29</c:f>
              <c:strCache>
                <c:ptCount val="1"/>
                <c:pt idx="0">
                  <c:v>Cost</c:v>
                </c:pt>
              </c:strCache>
            </c:strRef>
          </c:cat>
          <c:val>
            <c:numRef>
              <c:f>Charts!$B$30</c:f>
              <c:numCache>
                <c:formatCode>"$"#,##0</c:formatCode>
                <c:ptCount val="1"/>
                <c:pt idx="0">
                  <c:v>13504</c:v>
                </c:pt>
              </c:numCache>
            </c:numRef>
          </c:val>
          <c:extLst>
            <c:ext xmlns:c16="http://schemas.microsoft.com/office/drawing/2014/chart" uri="{C3380CC4-5D6E-409C-BE32-E72D297353CC}">
              <c16:uniqueId val="{00000000-2F50-4A7B-81E7-C792459075A8}"/>
            </c:ext>
          </c:extLst>
        </c:ser>
        <c:ser>
          <c:idx val="1"/>
          <c:order val="1"/>
          <c:tx>
            <c:strRef>
              <c:f>Charts!$A$31</c:f>
              <c:strCache>
                <c:ptCount val="1"/>
                <c:pt idx="0">
                  <c:v>Statway</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Charts!$B$29</c:f>
              <c:strCache>
                <c:ptCount val="1"/>
                <c:pt idx="0">
                  <c:v>Cost</c:v>
                </c:pt>
              </c:strCache>
            </c:strRef>
          </c:cat>
          <c:val>
            <c:numRef>
              <c:f>Charts!$B$31</c:f>
              <c:numCache>
                <c:formatCode>"$"#,##0</c:formatCode>
                <c:ptCount val="1"/>
                <c:pt idx="0">
                  <c:v>10128</c:v>
                </c:pt>
              </c:numCache>
            </c:numRef>
          </c:val>
          <c:extLst>
            <c:ext xmlns:c16="http://schemas.microsoft.com/office/drawing/2014/chart" uri="{C3380CC4-5D6E-409C-BE32-E72D297353CC}">
              <c16:uniqueId val="{00000001-2F50-4A7B-81E7-C792459075A8}"/>
            </c:ext>
          </c:extLst>
        </c:ser>
        <c:dLbls>
          <c:showLegendKey val="0"/>
          <c:showVal val="0"/>
          <c:showCatName val="0"/>
          <c:showSerName val="0"/>
          <c:showPercent val="0"/>
          <c:showBubbleSize val="0"/>
        </c:dLbls>
        <c:gapWidth val="150"/>
        <c:axId val="277053328"/>
        <c:axId val="277050976"/>
      </c:barChart>
      <c:catAx>
        <c:axId val="277053328"/>
        <c:scaling>
          <c:orientation val="minMax"/>
        </c:scaling>
        <c:delete val="0"/>
        <c:axPos val="b"/>
        <c:numFmt formatCode="General" sourceLinked="0"/>
        <c:majorTickMark val="out"/>
        <c:minorTickMark val="none"/>
        <c:tickLblPos val="nextTo"/>
        <c:crossAx val="277050976"/>
        <c:crosses val="autoZero"/>
        <c:auto val="1"/>
        <c:lblAlgn val="ctr"/>
        <c:lblOffset val="100"/>
        <c:noMultiLvlLbl val="0"/>
      </c:catAx>
      <c:valAx>
        <c:axId val="277050976"/>
        <c:scaling>
          <c:orientation val="minMax"/>
        </c:scaling>
        <c:delete val="0"/>
        <c:axPos val="l"/>
        <c:majorGridlines/>
        <c:numFmt formatCode="&quot;$&quot;#,##0" sourceLinked="1"/>
        <c:majorTickMark val="out"/>
        <c:minorTickMark val="none"/>
        <c:tickLblPos val="nextTo"/>
        <c:crossAx val="2770533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276225</xdr:colOff>
      <xdr:row>8</xdr:row>
      <xdr:rowOff>104775</xdr:rowOff>
    </xdr:from>
    <xdr:to>
      <xdr:col>5</xdr:col>
      <xdr:colOff>304800</xdr:colOff>
      <xdr:row>25</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33</xdr:row>
      <xdr:rowOff>104775</xdr:rowOff>
    </xdr:from>
    <xdr:to>
      <xdr:col>5</xdr:col>
      <xdr:colOff>323850</xdr:colOff>
      <xdr:row>50</xdr:row>
      <xdr:rowOff>95250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7:C23" totalsRowShown="0" headerRowDxfId="18" dataDxfId="17">
  <autoFilter ref="A17:C23" xr:uid="{00000000-0009-0000-0100-000001000000}"/>
  <tableColumns count="3">
    <tableColumn id="1" xr3:uid="{00000000-0010-0000-0000-000001000000}" name="Input" dataDxfId="16"/>
    <tableColumn id="2" xr3:uid="{00000000-0010-0000-0000-000002000000}" name="FTE" dataDxfId="15" dataCellStyle="Percent"/>
    <tableColumn id="3" xr3:uid="{00000000-0010-0000-0000-000003000000}" name="Annual Salary" dataDxfId="14" dataCellStyle="Percent"/>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6" displayName="Table26" ref="A26:B37" totalsRowShown="0" headerRowDxfId="13" dataDxfId="12">
  <autoFilter ref="A26:B37" xr:uid="{00000000-0009-0000-0100-000005000000}"/>
  <tableColumns count="2">
    <tableColumn id="1" xr3:uid="{00000000-0010-0000-0100-000001000000}" name="Input" dataDxfId="11"/>
    <tableColumn id="2" xr3:uid="{00000000-0010-0000-0100-000002000000}" name="FTE" dataDxfId="10" dataCellStyle="Percent"/>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47" displayName="Table47" ref="A7:B14" totalsRowShown="0" headerRowDxfId="9" dataDxfId="8">
  <autoFilter ref="A7:B14" xr:uid="{00000000-0009-0000-0100-000006000000}"/>
  <tableColumns count="2">
    <tableColumn id="1" xr3:uid="{00000000-0010-0000-0200-000001000000}" name="Input" dataDxfId="7" dataCellStyle="Normal 2"/>
    <tableColumn id="2" xr3:uid="{00000000-0010-0000-0200-000002000000}" name="Value" dataDxfId="6" dataCellStyle="Percent 2"/>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63" displayName="Table263" ref="A40:B52" totalsRowShown="0" headerRowDxfId="5" dataDxfId="4">
  <autoFilter ref="A40:B52" xr:uid="{00000000-0009-0000-0100-000002000000}"/>
  <tableColumns count="2">
    <tableColumn id="1" xr3:uid="{00000000-0010-0000-0300-000001000000}" name="Input" dataDxfId="3"/>
    <tableColumn id="2" xr3:uid="{00000000-0010-0000-0300-000002000000}" name="FTE" dataDxfId="2" dataCellStyle="Percent"/>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3:B16" totalsRowShown="0">
  <autoFilter ref="A3:B16" xr:uid="{00000000-0009-0000-0100-000003000000}"/>
  <tableColumns count="2">
    <tableColumn id="1" xr3:uid="{00000000-0010-0000-0400-000001000000}" name="Item" dataDxfId="1"/>
    <tableColumn id="2" xr3:uid="{00000000-0010-0000-0400-000002000000}" name="Instruc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00A9-8412-40E8-8C7B-E61B526C3F69}">
  <sheetPr>
    <pageSetUpPr autoPageBreaks="0"/>
  </sheetPr>
  <dimension ref="A1:J74"/>
  <sheetViews>
    <sheetView tabSelected="1" zoomScale="90" zoomScaleNormal="90" workbookViewId="0">
      <selection sqref="A1:G1"/>
    </sheetView>
  </sheetViews>
  <sheetFormatPr baseColWidth="10" defaultColWidth="8.83203125" defaultRowHeight="19.25" customHeight="1" x14ac:dyDescent="0.15"/>
  <cols>
    <col min="1" max="1" width="3.83203125" style="138" customWidth="1"/>
    <col min="2" max="2" width="68.5" style="138" customWidth="1"/>
    <col min="3" max="3" width="14.6640625" style="138" customWidth="1"/>
    <col min="4" max="4" width="10.83203125" style="138" customWidth="1"/>
    <col min="5" max="5" width="13.5" style="139" customWidth="1"/>
    <col min="6" max="6" width="14.1640625" style="138" customWidth="1"/>
    <col min="7" max="7" width="11.83203125" style="138" customWidth="1"/>
    <col min="8" max="9" width="14.5" style="138" customWidth="1"/>
    <col min="10" max="10" width="12" style="138" customWidth="1"/>
    <col min="11" max="11" width="12.5" style="138" customWidth="1"/>
    <col min="12" max="16384" width="8.83203125" style="138"/>
  </cols>
  <sheetData>
    <row r="1" spans="1:10" ht="19.25" customHeight="1" x14ac:dyDescent="0.15">
      <c r="A1" s="226" t="s">
        <v>214</v>
      </c>
      <c r="B1" s="227"/>
      <c r="C1" s="227"/>
      <c r="D1" s="227"/>
      <c r="E1" s="227"/>
      <c r="F1" s="227"/>
      <c r="G1" s="227"/>
    </row>
    <row r="2" spans="1:10" ht="19.25" customHeight="1" x14ac:dyDescent="0.15">
      <c r="A2" s="224"/>
      <c r="B2" s="226" t="s">
        <v>220</v>
      </c>
      <c r="C2" s="226"/>
      <c r="D2" s="226"/>
      <c r="E2" s="226"/>
      <c r="F2" s="226"/>
      <c r="G2" s="226"/>
    </row>
    <row r="3" spans="1:10" ht="19.25" customHeight="1" x14ac:dyDescent="0.15">
      <c r="A3" s="141" t="s">
        <v>178</v>
      </c>
      <c r="B3" s="142"/>
      <c r="C3" s="225"/>
      <c r="D3" s="225"/>
      <c r="E3" s="225"/>
      <c r="F3" s="225"/>
      <c r="G3" s="225"/>
    </row>
    <row r="4" spans="1:10" ht="19.25" customHeight="1" x14ac:dyDescent="0.15">
      <c r="A4" s="144" t="s">
        <v>204</v>
      </c>
      <c r="B4" s="144"/>
    </row>
    <row r="5" spans="1:10" ht="19.25" customHeight="1" x14ac:dyDescent="0.15">
      <c r="A5" s="144" t="s">
        <v>205</v>
      </c>
    </row>
    <row r="6" spans="1:10" ht="19.25" customHeight="1" x14ac:dyDescent="0.15">
      <c r="A6" s="141" t="s">
        <v>200</v>
      </c>
      <c r="B6" s="225"/>
      <c r="C6" s="225"/>
      <c r="D6" s="225"/>
      <c r="E6" s="225"/>
      <c r="F6" s="225"/>
      <c r="G6" s="225"/>
    </row>
    <row r="7" spans="1:10" ht="19.25" customHeight="1" x14ac:dyDescent="0.15">
      <c r="A7" s="141" t="s">
        <v>176</v>
      </c>
      <c r="B7" s="225"/>
      <c r="C7" s="225"/>
      <c r="D7" s="225"/>
      <c r="E7" s="225"/>
      <c r="F7" s="225"/>
      <c r="G7" s="225"/>
    </row>
    <row r="8" spans="1:10" ht="19.25" customHeight="1" x14ac:dyDescent="0.15">
      <c r="A8" s="141" t="s">
        <v>177</v>
      </c>
      <c r="B8" s="225"/>
      <c r="C8" s="225"/>
      <c r="D8" s="225"/>
      <c r="E8" s="225"/>
      <c r="F8" s="225"/>
      <c r="G8" s="225"/>
    </row>
    <row r="9" spans="1:10" ht="19.25" customHeight="1" x14ac:dyDescent="0.15">
      <c r="A9" s="141" t="s">
        <v>202</v>
      </c>
      <c r="B9" s="225"/>
      <c r="C9" s="225"/>
      <c r="D9" s="225"/>
      <c r="E9" s="225"/>
      <c r="F9" s="225"/>
      <c r="G9" s="225"/>
    </row>
    <row r="10" spans="1:10" ht="19.25" customHeight="1" x14ac:dyDescent="0.15">
      <c r="A10" s="141" t="s">
        <v>203</v>
      </c>
      <c r="B10" s="225"/>
      <c r="C10" s="225"/>
      <c r="D10" s="225"/>
      <c r="E10" s="225"/>
      <c r="F10" s="225"/>
      <c r="G10" s="225"/>
    </row>
    <row r="11" spans="1:10" ht="19.25" customHeight="1" x14ac:dyDescent="0.15">
      <c r="A11" s="135" t="s">
        <v>201</v>
      </c>
    </row>
    <row r="12" spans="1:10" ht="19.25" customHeight="1" x14ac:dyDescent="0.15">
      <c r="A12" s="151" t="s">
        <v>174</v>
      </c>
      <c r="B12" s="152"/>
      <c r="C12" s="152"/>
    </row>
    <row r="13" spans="1:10" ht="34.25" customHeight="1" x14ac:dyDescent="0.15">
      <c r="A13" s="147"/>
      <c r="B13" s="201" t="s">
        <v>159</v>
      </c>
      <c r="C13" s="202" t="s">
        <v>166</v>
      </c>
    </row>
    <row r="14" spans="1:10" ht="19.25" customHeight="1" x14ac:dyDescent="0.15">
      <c r="A14" s="169">
        <v>1</v>
      </c>
      <c r="B14" s="170" t="s">
        <v>208</v>
      </c>
      <c r="C14" s="221">
        <v>700</v>
      </c>
    </row>
    <row r="16" spans="1:10" ht="20" customHeight="1" x14ac:dyDescent="0.15">
      <c r="A16" s="151" t="s">
        <v>175</v>
      </c>
      <c r="B16" s="152"/>
      <c r="C16" s="152"/>
      <c r="D16" s="152"/>
      <c r="E16" s="214"/>
      <c r="F16" s="152"/>
      <c r="G16" s="152"/>
      <c r="H16" s="152"/>
      <c r="I16" s="152"/>
      <c r="J16" s="152"/>
    </row>
    <row r="17" spans="1:10" ht="65.5" customHeight="1" thickBot="1" x14ac:dyDescent="0.2">
      <c r="A17" s="174"/>
      <c r="B17" s="164" t="s">
        <v>4</v>
      </c>
      <c r="C17" s="165" t="s">
        <v>5</v>
      </c>
      <c r="D17" s="166" t="s">
        <v>6</v>
      </c>
      <c r="E17" s="166" t="s">
        <v>7</v>
      </c>
      <c r="F17" s="167" t="s">
        <v>168</v>
      </c>
      <c r="G17" s="183" t="s">
        <v>156</v>
      </c>
      <c r="H17" s="167" t="s">
        <v>167</v>
      </c>
      <c r="I17" s="215" t="s">
        <v>158</v>
      </c>
      <c r="J17" s="168" t="s">
        <v>157</v>
      </c>
    </row>
    <row r="18" spans="1:10" ht="20" customHeight="1" thickTop="1" x14ac:dyDescent="0.15">
      <c r="A18" s="187"/>
      <c r="B18" s="188" t="s">
        <v>164</v>
      </c>
      <c r="C18" s="177">
        <v>6</v>
      </c>
      <c r="D18" s="178">
        <v>10</v>
      </c>
      <c r="E18" s="177">
        <v>80</v>
      </c>
      <c r="F18" s="189"/>
      <c r="G18" s="190"/>
      <c r="H18" s="189"/>
      <c r="I18" s="216"/>
      <c r="J18" s="206">
        <f t="shared" ref="J18:J26" si="0">(C18*D18*E18)+((F18*G18)+(F18*H18))+I18</f>
        <v>4800</v>
      </c>
    </row>
    <row r="19" spans="1:10" ht="20" customHeight="1" x14ac:dyDescent="0.15">
      <c r="A19" s="191"/>
      <c r="B19" s="179" t="s">
        <v>163</v>
      </c>
      <c r="C19" s="180"/>
      <c r="D19" s="181"/>
      <c r="E19" s="181"/>
      <c r="F19" s="182">
        <v>0.5</v>
      </c>
      <c r="G19" s="162">
        <v>66000</v>
      </c>
      <c r="H19" s="204">
        <f>0.4*G19</f>
        <v>26400</v>
      </c>
      <c r="I19" s="217"/>
      <c r="J19" s="205">
        <f t="shared" si="0"/>
        <v>46200</v>
      </c>
    </row>
    <row r="20" spans="1:10" ht="20" customHeight="1" thickBot="1" x14ac:dyDescent="0.2">
      <c r="A20" s="192"/>
      <c r="B20" s="193" t="s">
        <v>165</v>
      </c>
      <c r="C20" s="194"/>
      <c r="D20" s="195"/>
      <c r="E20" s="195"/>
      <c r="F20" s="196"/>
      <c r="G20" s="197"/>
      <c r="H20" s="196"/>
      <c r="I20" s="218">
        <v>18400</v>
      </c>
      <c r="J20" s="186">
        <f t="shared" si="0"/>
        <v>18400</v>
      </c>
    </row>
    <row r="21" spans="1:10" ht="20" customHeight="1" thickTop="1" x14ac:dyDescent="0.15">
      <c r="A21" s="148">
        <v>1</v>
      </c>
      <c r="B21" s="147" t="s">
        <v>217</v>
      </c>
      <c r="C21" s="171">
        <v>0</v>
      </c>
      <c r="D21" s="172">
        <v>0</v>
      </c>
      <c r="E21" s="171">
        <v>0</v>
      </c>
      <c r="F21" s="184">
        <v>0</v>
      </c>
      <c r="G21" s="173">
        <v>0</v>
      </c>
      <c r="H21" s="203">
        <v>0</v>
      </c>
      <c r="I21" s="219">
        <v>0</v>
      </c>
      <c r="J21" s="185">
        <f t="shared" si="0"/>
        <v>0</v>
      </c>
    </row>
    <row r="22" spans="1:10" ht="20" customHeight="1" x14ac:dyDescent="0.15">
      <c r="A22" s="148">
        <v>2</v>
      </c>
      <c r="B22" s="147" t="s">
        <v>216</v>
      </c>
      <c r="C22" s="171">
        <v>0</v>
      </c>
      <c r="D22" s="172">
        <v>0</v>
      </c>
      <c r="E22" s="171">
        <v>0</v>
      </c>
      <c r="F22" s="184">
        <v>0</v>
      </c>
      <c r="G22" s="173">
        <v>0</v>
      </c>
      <c r="H22" s="203">
        <v>0</v>
      </c>
      <c r="I22" s="219">
        <v>0</v>
      </c>
      <c r="J22" s="185">
        <f t="shared" si="0"/>
        <v>0</v>
      </c>
    </row>
    <row r="23" spans="1:10" ht="20" customHeight="1" x14ac:dyDescent="0.15">
      <c r="A23" s="148">
        <v>3</v>
      </c>
      <c r="B23" s="153" t="s">
        <v>180</v>
      </c>
      <c r="C23" s="171">
        <v>0</v>
      </c>
      <c r="D23" s="172">
        <v>0</v>
      </c>
      <c r="E23" s="171">
        <v>0</v>
      </c>
      <c r="F23" s="184">
        <v>0</v>
      </c>
      <c r="G23" s="173">
        <v>0</v>
      </c>
      <c r="H23" s="203">
        <v>0</v>
      </c>
      <c r="I23" s="219">
        <v>0</v>
      </c>
      <c r="J23" s="185">
        <f t="shared" si="0"/>
        <v>0</v>
      </c>
    </row>
    <row r="24" spans="1:10" ht="20" customHeight="1" x14ac:dyDescent="0.15">
      <c r="A24" s="148">
        <v>4</v>
      </c>
      <c r="B24" s="153" t="s">
        <v>181</v>
      </c>
      <c r="C24" s="171">
        <v>0</v>
      </c>
      <c r="D24" s="172">
        <v>0</v>
      </c>
      <c r="E24" s="171">
        <v>0</v>
      </c>
      <c r="F24" s="184">
        <v>0</v>
      </c>
      <c r="G24" s="173">
        <v>0</v>
      </c>
      <c r="H24" s="203">
        <v>0</v>
      </c>
      <c r="I24" s="219">
        <v>0</v>
      </c>
      <c r="J24" s="185">
        <f t="shared" si="0"/>
        <v>0</v>
      </c>
    </row>
    <row r="25" spans="1:10" ht="20" customHeight="1" x14ac:dyDescent="0.15">
      <c r="A25" s="148">
        <v>5</v>
      </c>
      <c r="B25" s="147" t="s">
        <v>179</v>
      </c>
      <c r="C25" s="171">
        <v>0</v>
      </c>
      <c r="D25" s="172">
        <v>0</v>
      </c>
      <c r="E25" s="171">
        <v>0</v>
      </c>
      <c r="F25" s="184">
        <v>0</v>
      </c>
      <c r="G25" s="173">
        <v>0</v>
      </c>
      <c r="H25" s="203">
        <v>0</v>
      </c>
      <c r="I25" s="219">
        <v>0</v>
      </c>
      <c r="J25" s="185">
        <f t="shared" si="0"/>
        <v>0</v>
      </c>
    </row>
    <row r="26" spans="1:10" ht="20" customHeight="1" x14ac:dyDescent="0.15">
      <c r="A26" s="148">
        <v>6</v>
      </c>
      <c r="B26" s="153" t="s">
        <v>215</v>
      </c>
      <c r="C26" s="171">
        <v>0</v>
      </c>
      <c r="D26" s="172">
        <v>0</v>
      </c>
      <c r="E26" s="171">
        <v>0</v>
      </c>
      <c r="F26" s="184">
        <v>0</v>
      </c>
      <c r="G26" s="173">
        <v>0</v>
      </c>
      <c r="H26" s="203">
        <v>0</v>
      </c>
      <c r="I26" s="208">
        <v>250000</v>
      </c>
      <c r="J26" s="185">
        <f t="shared" si="0"/>
        <v>250000</v>
      </c>
    </row>
    <row r="27" spans="1:10" ht="20" customHeight="1" x14ac:dyDescent="0.15">
      <c r="A27" s="140"/>
      <c r="B27" s="140"/>
      <c r="C27" s="140"/>
      <c r="D27" s="140"/>
      <c r="I27" s="140" t="s">
        <v>209</v>
      </c>
      <c r="J27" s="155">
        <f>SUM(J21:J26)</f>
        <v>250000</v>
      </c>
    </row>
    <row r="28" spans="1:10" ht="20" customHeight="1" x14ac:dyDescent="0.15">
      <c r="A28" s="140"/>
      <c r="B28" s="140"/>
      <c r="C28" s="140"/>
      <c r="D28" s="140"/>
      <c r="F28" s="140"/>
      <c r="G28" s="140"/>
    </row>
    <row r="29" spans="1:10" ht="19.25" customHeight="1" x14ac:dyDescent="0.15">
      <c r="A29" s="151" t="s">
        <v>199</v>
      </c>
      <c r="B29" s="152"/>
      <c r="C29" s="152"/>
    </row>
    <row r="30" spans="1:10" ht="31" thickBot="1" x14ac:dyDescent="0.2">
      <c r="A30" s="163"/>
      <c r="B30" s="164" t="s">
        <v>8</v>
      </c>
      <c r="C30" s="168" t="s">
        <v>9</v>
      </c>
    </row>
    <row r="31" spans="1:10" ht="19.25" customHeight="1" thickTop="1" thickBot="1" x14ac:dyDescent="0.2">
      <c r="A31" s="198"/>
      <c r="B31" s="199" t="s">
        <v>162</v>
      </c>
      <c r="C31" s="207">
        <v>5000</v>
      </c>
    </row>
    <row r="32" spans="1:10" ht="19.25" customHeight="1" thickTop="1" x14ac:dyDescent="0.15">
      <c r="A32" s="169">
        <v>1</v>
      </c>
      <c r="B32" s="175" t="s">
        <v>184</v>
      </c>
      <c r="C32" s="176">
        <v>0</v>
      </c>
    </row>
    <row r="33" spans="1:3" ht="19.25" customHeight="1" x14ac:dyDescent="0.15">
      <c r="A33" s="169">
        <v>2</v>
      </c>
      <c r="B33" s="175" t="s">
        <v>185</v>
      </c>
      <c r="C33" s="176">
        <v>0</v>
      </c>
    </row>
    <row r="34" spans="1:3" ht="19.25" customHeight="1" x14ac:dyDescent="0.15">
      <c r="A34" s="148">
        <v>3</v>
      </c>
      <c r="B34" s="147" t="s">
        <v>186</v>
      </c>
      <c r="C34" s="154">
        <v>0</v>
      </c>
    </row>
    <row r="35" spans="1:3" ht="19.25" customHeight="1" x14ac:dyDescent="0.15">
      <c r="A35" s="148">
        <v>4</v>
      </c>
      <c r="B35" s="147" t="s">
        <v>171</v>
      </c>
      <c r="C35" s="154">
        <v>0</v>
      </c>
    </row>
    <row r="36" spans="1:3" ht="19.25" customHeight="1" x14ac:dyDescent="0.15">
      <c r="A36" s="148">
        <v>5</v>
      </c>
      <c r="B36" s="147" t="s">
        <v>187</v>
      </c>
      <c r="C36" s="154">
        <v>0</v>
      </c>
    </row>
    <row r="37" spans="1:3" ht="19.25" customHeight="1" x14ac:dyDescent="0.15">
      <c r="A37" s="148">
        <v>6</v>
      </c>
      <c r="B37" s="147" t="s">
        <v>198</v>
      </c>
      <c r="C37" s="154">
        <v>0</v>
      </c>
    </row>
    <row r="38" spans="1:3" ht="19.25" customHeight="1" x14ac:dyDescent="0.15">
      <c r="A38" s="148">
        <v>7</v>
      </c>
      <c r="B38" s="147" t="s">
        <v>188</v>
      </c>
      <c r="C38" s="154">
        <v>0</v>
      </c>
    </row>
    <row r="39" spans="1:3" ht="19.25" customHeight="1" x14ac:dyDescent="0.15">
      <c r="A39" s="148">
        <v>8</v>
      </c>
      <c r="B39" s="147" t="s">
        <v>189</v>
      </c>
      <c r="C39" s="154">
        <v>0</v>
      </c>
    </row>
    <row r="40" spans="1:3" ht="19.25" customHeight="1" x14ac:dyDescent="0.15">
      <c r="A40" s="148">
        <v>9</v>
      </c>
      <c r="B40" s="147" t="s">
        <v>190</v>
      </c>
      <c r="C40" s="154">
        <v>0</v>
      </c>
    </row>
    <row r="41" spans="1:3" ht="19.25" customHeight="1" x14ac:dyDescent="0.15">
      <c r="B41" s="211" t="s">
        <v>210</v>
      </c>
      <c r="C41" s="150">
        <f>SUM(C32:C40)</f>
        <v>0</v>
      </c>
    </row>
    <row r="42" spans="1:3" ht="19.25" customHeight="1" x14ac:dyDescent="0.15">
      <c r="C42" s="1"/>
    </row>
    <row r="43" spans="1:3" ht="19.25" customHeight="1" x14ac:dyDescent="0.15">
      <c r="A43" s="151" t="s">
        <v>182</v>
      </c>
      <c r="B43" s="152"/>
      <c r="C43" s="152"/>
    </row>
    <row r="44" spans="1:3" ht="30" x14ac:dyDescent="0.15">
      <c r="A44" s="147"/>
      <c r="B44" s="201" t="s">
        <v>8</v>
      </c>
      <c r="C44" s="202" t="s">
        <v>9</v>
      </c>
    </row>
    <row r="45" spans="1:3" ht="19.25" customHeight="1" x14ac:dyDescent="0.15">
      <c r="A45" s="148">
        <v>1</v>
      </c>
      <c r="B45" s="147" t="s">
        <v>197</v>
      </c>
      <c r="C45" s="154">
        <f>+J27</f>
        <v>250000</v>
      </c>
    </row>
    <row r="46" spans="1:3" ht="19.25" customHeight="1" x14ac:dyDescent="0.15">
      <c r="A46" s="148">
        <v>2</v>
      </c>
      <c r="B46" s="147" t="s">
        <v>172</v>
      </c>
      <c r="C46" s="154">
        <f>+C41</f>
        <v>0</v>
      </c>
    </row>
    <row r="47" spans="1:3" ht="19.25" customHeight="1" x14ac:dyDescent="0.15">
      <c r="B47" s="211" t="s">
        <v>195</v>
      </c>
      <c r="C47" s="150">
        <f>SUM(C45:C46)</f>
        <v>250000</v>
      </c>
    </row>
    <row r="48" spans="1:3" ht="19.25" customHeight="1" x14ac:dyDescent="0.15">
      <c r="B48" s="211" t="s">
        <v>196</v>
      </c>
      <c r="C48" s="150">
        <f>+C47/C14</f>
        <v>357.14285714285717</v>
      </c>
    </row>
    <row r="49" spans="1:5" ht="19.25" customHeight="1" x14ac:dyDescent="0.15">
      <c r="B49" s="211"/>
      <c r="C49" s="145"/>
    </row>
    <row r="50" spans="1:5" ht="19.25" customHeight="1" x14ac:dyDescent="0.15">
      <c r="A50" s="151" t="s">
        <v>183</v>
      </c>
      <c r="B50" s="152"/>
      <c r="C50" s="152"/>
      <c r="E50" s="138"/>
    </row>
    <row r="51" spans="1:5" ht="19.25" customHeight="1" x14ac:dyDescent="0.15">
      <c r="A51" s="147"/>
      <c r="B51" s="156" t="s">
        <v>159</v>
      </c>
      <c r="C51" s="202" t="s">
        <v>160</v>
      </c>
      <c r="E51" s="138"/>
    </row>
    <row r="52" spans="1:5" ht="19.25" customHeight="1" x14ac:dyDescent="0.15">
      <c r="A52" s="148">
        <v>1</v>
      </c>
      <c r="B52" s="149" t="s">
        <v>223</v>
      </c>
      <c r="C52" s="209">
        <v>2376</v>
      </c>
      <c r="E52" s="138"/>
    </row>
    <row r="53" spans="1:5" ht="19.25" customHeight="1" x14ac:dyDescent="0.15">
      <c r="A53" s="148">
        <v>2</v>
      </c>
      <c r="B53" s="149" t="s">
        <v>169</v>
      </c>
      <c r="C53" s="212">
        <v>1850</v>
      </c>
      <c r="E53" s="138"/>
    </row>
    <row r="54" spans="1:5" ht="19.25" customHeight="1" x14ac:dyDescent="0.15">
      <c r="A54" s="137"/>
      <c r="B54" s="211" t="s">
        <v>147</v>
      </c>
      <c r="C54" s="155">
        <f>+C53+C52</f>
        <v>4226</v>
      </c>
      <c r="E54" s="138"/>
    </row>
    <row r="55" spans="1:5" ht="19.25" customHeight="1" x14ac:dyDescent="0.15">
      <c r="A55" s="137"/>
      <c r="B55" s="211" t="s">
        <v>170</v>
      </c>
      <c r="C55" s="155">
        <f>+C54/24</f>
        <v>176.08333333333334</v>
      </c>
      <c r="E55" s="138"/>
    </row>
    <row r="56" spans="1:5" ht="19.25" customHeight="1" x14ac:dyDescent="0.15">
      <c r="B56" s="141"/>
      <c r="C56" s="145" t="s">
        <v>173</v>
      </c>
      <c r="E56" s="138"/>
    </row>
    <row r="57" spans="1:5" ht="19.25" customHeight="1" x14ac:dyDescent="0.15">
      <c r="A57" s="151" t="s">
        <v>206</v>
      </c>
      <c r="B57" s="152"/>
      <c r="C57" s="152"/>
      <c r="E57" s="138"/>
    </row>
    <row r="58" spans="1:5" ht="19.25" customHeight="1" x14ac:dyDescent="0.15">
      <c r="A58" s="147"/>
      <c r="B58" s="156" t="s">
        <v>159</v>
      </c>
      <c r="C58" s="3" t="s">
        <v>160</v>
      </c>
      <c r="E58" s="138"/>
    </row>
    <row r="59" spans="1:5" ht="19.25" customHeight="1" x14ac:dyDescent="0.15">
      <c r="A59" s="148">
        <v>1</v>
      </c>
      <c r="B59" s="149" t="s">
        <v>191</v>
      </c>
      <c r="C59" s="159">
        <f>+C14</f>
        <v>700</v>
      </c>
      <c r="D59" s="144"/>
      <c r="E59" s="138"/>
    </row>
    <row r="60" spans="1:5" ht="45.5" customHeight="1" x14ac:dyDescent="0.15">
      <c r="A60" s="148">
        <v>2</v>
      </c>
      <c r="B60" s="153" t="s">
        <v>224</v>
      </c>
      <c r="C60" s="213">
        <v>20</v>
      </c>
      <c r="E60" s="138"/>
    </row>
    <row r="61" spans="1:5" ht="34.5" customHeight="1" x14ac:dyDescent="0.15">
      <c r="A61" s="148">
        <v>3</v>
      </c>
      <c r="B61" s="153" t="s">
        <v>192</v>
      </c>
      <c r="C61" s="210">
        <v>0.2</v>
      </c>
      <c r="D61" s="144"/>
      <c r="E61" s="138"/>
    </row>
    <row r="62" spans="1:5" ht="43.5" customHeight="1" x14ac:dyDescent="0.15">
      <c r="A62" s="148">
        <v>4</v>
      </c>
      <c r="B62" s="153" t="s">
        <v>193</v>
      </c>
      <c r="C62" s="222">
        <f>C60+(C61*C60)</f>
        <v>24</v>
      </c>
      <c r="D62" s="144"/>
      <c r="E62" s="138"/>
    </row>
    <row r="63" spans="1:5" ht="30" customHeight="1" x14ac:dyDescent="0.15">
      <c r="A63" s="148">
        <v>5</v>
      </c>
      <c r="B63" s="153" t="s">
        <v>194</v>
      </c>
      <c r="C63" s="160">
        <f>+C61*C60*C59</f>
        <v>2800</v>
      </c>
      <c r="E63" s="138"/>
    </row>
    <row r="64" spans="1:5" ht="19.25" customHeight="1" x14ac:dyDescent="0.15">
      <c r="A64" s="148">
        <v>6</v>
      </c>
      <c r="B64" s="149" t="s">
        <v>148</v>
      </c>
      <c r="C64" s="154">
        <f>+C63*C55</f>
        <v>493033.33333333337</v>
      </c>
      <c r="E64" s="138"/>
    </row>
    <row r="65" spans="1:5" ht="19.25" customHeight="1" x14ac:dyDescent="0.15">
      <c r="E65" s="138"/>
    </row>
    <row r="66" spans="1:5" ht="19.25" customHeight="1" x14ac:dyDescent="0.15">
      <c r="A66" s="151" t="s">
        <v>207</v>
      </c>
      <c r="B66" s="152"/>
      <c r="C66" s="152"/>
      <c r="E66" s="138"/>
    </row>
    <row r="67" spans="1:5" ht="19.25" customHeight="1" x14ac:dyDescent="0.15">
      <c r="A67" s="147"/>
      <c r="B67" s="156" t="s">
        <v>159</v>
      </c>
      <c r="C67" s="3" t="s">
        <v>160</v>
      </c>
      <c r="E67" s="138"/>
    </row>
    <row r="68" spans="1:5" ht="19.25" customHeight="1" x14ac:dyDescent="0.15">
      <c r="A68" s="148">
        <v>1</v>
      </c>
      <c r="B68" s="149" t="s">
        <v>12</v>
      </c>
      <c r="C68" s="157">
        <f>+C47</f>
        <v>250000</v>
      </c>
    </row>
    <row r="69" spans="1:5" ht="19.25" customHeight="1" x14ac:dyDescent="0.15">
      <c r="A69" s="148">
        <v>2</v>
      </c>
      <c r="B69" s="149" t="s">
        <v>161</v>
      </c>
      <c r="C69" s="157">
        <f>+C64</f>
        <v>493033.33333333337</v>
      </c>
    </row>
    <row r="70" spans="1:5" ht="19.25" customHeight="1" x14ac:dyDescent="0.15">
      <c r="A70" s="148">
        <v>3</v>
      </c>
      <c r="B70" s="149" t="s">
        <v>211</v>
      </c>
      <c r="C70" s="223">
        <v>0.6</v>
      </c>
    </row>
    <row r="71" spans="1:5" ht="19.25" customHeight="1" x14ac:dyDescent="0.15">
      <c r="A71" s="148">
        <v>4</v>
      </c>
      <c r="B71" s="149" t="s">
        <v>213</v>
      </c>
      <c r="C71" s="157">
        <f>C70*C69</f>
        <v>295820</v>
      </c>
    </row>
    <row r="72" spans="1:5" ht="19.25" customHeight="1" x14ac:dyDescent="0.15">
      <c r="A72" s="148">
        <v>5</v>
      </c>
      <c r="B72" s="149" t="s">
        <v>218</v>
      </c>
      <c r="C72" s="158">
        <f>+C71-C68</f>
        <v>45820</v>
      </c>
    </row>
    <row r="73" spans="1:5" ht="28.5" customHeight="1" x14ac:dyDescent="0.15">
      <c r="A73" s="148">
        <v>6</v>
      </c>
      <c r="B73" s="149" t="s">
        <v>10</v>
      </c>
      <c r="C73" s="200">
        <f>+(C72/C68)</f>
        <v>0.18328</v>
      </c>
      <c r="D73" s="146"/>
      <c r="E73" s="146"/>
    </row>
    <row r="74" spans="1:5" ht="54.75" customHeight="1" x14ac:dyDescent="0.15">
      <c r="B74" s="146" t="s">
        <v>212</v>
      </c>
    </row>
  </sheetData>
  <sheetProtection selectLockedCells="1"/>
  <mergeCells count="2">
    <mergeCell ref="A1:G1"/>
    <mergeCell ref="B2:G2"/>
  </mergeCells>
  <pageMargins left="0.5" right="0.5" top="0.25" bottom="0.25" header="0.5" footer="0.5"/>
  <pageSetup orientation="landscape" r:id="rId1"/>
  <headerFooter alignWithMargins="0"/>
  <rowBreaks count="2" manualBreakCount="2">
    <brk id="28" max="16383" man="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J74"/>
  <sheetViews>
    <sheetView topLeftCell="A63" zoomScale="90" zoomScaleNormal="90" workbookViewId="0">
      <selection activeCell="C73" sqref="C73"/>
    </sheetView>
  </sheetViews>
  <sheetFormatPr baseColWidth="10" defaultColWidth="8.83203125" defaultRowHeight="19.25" customHeight="1" x14ac:dyDescent="0.15"/>
  <cols>
    <col min="1" max="1" width="3.83203125" style="138" customWidth="1"/>
    <col min="2" max="2" width="68.5" style="138" customWidth="1"/>
    <col min="3" max="3" width="14.6640625" style="138" customWidth="1"/>
    <col min="4" max="4" width="10.83203125" style="138" customWidth="1"/>
    <col min="5" max="5" width="13.5" style="139" customWidth="1"/>
    <col min="6" max="6" width="14.1640625" style="138" customWidth="1"/>
    <col min="7" max="7" width="11.83203125" style="138" customWidth="1"/>
    <col min="8" max="9" width="14.5" style="138" customWidth="1"/>
    <col min="10" max="10" width="12" style="138" customWidth="1"/>
    <col min="11" max="11" width="12.5" style="138" customWidth="1"/>
    <col min="12" max="16384" width="8.83203125" style="138"/>
  </cols>
  <sheetData>
    <row r="1" spans="1:10" ht="19.25" customHeight="1" x14ac:dyDescent="0.15">
      <c r="A1" s="226" t="s">
        <v>214</v>
      </c>
      <c r="B1" s="227"/>
      <c r="C1" s="227"/>
      <c r="D1" s="227"/>
      <c r="E1" s="227"/>
      <c r="F1" s="227"/>
      <c r="G1" s="227"/>
    </row>
    <row r="2" spans="1:10" ht="19.25" customHeight="1" x14ac:dyDescent="0.15">
      <c r="A2" s="161"/>
      <c r="B2" s="226" t="s">
        <v>219</v>
      </c>
      <c r="C2" s="226"/>
      <c r="D2" s="226"/>
      <c r="E2" s="226"/>
      <c r="F2" s="226"/>
      <c r="G2" s="226"/>
    </row>
    <row r="3" spans="1:10" ht="19.25" customHeight="1" x14ac:dyDescent="0.15">
      <c r="A3" s="141" t="s">
        <v>178</v>
      </c>
      <c r="B3" s="142"/>
      <c r="C3" s="143"/>
      <c r="D3" s="143"/>
      <c r="E3" s="143"/>
      <c r="F3" s="143"/>
      <c r="G3" s="143"/>
    </row>
    <row r="4" spans="1:10" ht="19.25" customHeight="1" x14ac:dyDescent="0.15">
      <c r="A4" s="144" t="s">
        <v>204</v>
      </c>
      <c r="B4" s="144"/>
    </row>
    <row r="5" spans="1:10" ht="19.25" customHeight="1" x14ac:dyDescent="0.15">
      <c r="A5" s="144" t="s">
        <v>205</v>
      </c>
    </row>
    <row r="6" spans="1:10" ht="19.25" customHeight="1" x14ac:dyDescent="0.15">
      <c r="A6" s="141" t="s">
        <v>200</v>
      </c>
      <c r="B6" s="220"/>
      <c r="C6" s="220"/>
      <c r="D6" s="220"/>
      <c r="E6" s="220"/>
      <c r="F6" s="220"/>
      <c r="G6" s="220"/>
    </row>
    <row r="7" spans="1:10" ht="19.25" customHeight="1" x14ac:dyDescent="0.15">
      <c r="A7" s="141" t="s">
        <v>176</v>
      </c>
      <c r="B7" s="220"/>
      <c r="C7" s="220"/>
      <c r="D7" s="220"/>
      <c r="E7" s="220"/>
      <c r="F7" s="220"/>
      <c r="G7" s="220"/>
    </row>
    <row r="8" spans="1:10" ht="19.25" customHeight="1" x14ac:dyDescent="0.15">
      <c r="A8" s="141" t="s">
        <v>177</v>
      </c>
      <c r="B8" s="220"/>
      <c r="C8" s="220"/>
      <c r="D8" s="220"/>
      <c r="E8" s="220"/>
      <c r="F8" s="220"/>
      <c r="G8" s="220"/>
    </row>
    <row r="9" spans="1:10" ht="19.25" customHeight="1" x14ac:dyDescent="0.15">
      <c r="A9" s="141" t="s">
        <v>202</v>
      </c>
      <c r="B9" s="220"/>
      <c r="C9" s="220"/>
      <c r="D9" s="220"/>
      <c r="E9" s="220"/>
      <c r="F9" s="220"/>
      <c r="G9" s="220"/>
    </row>
    <row r="10" spans="1:10" ht="19.25" customHeight="1" x14ac:dyDescent="0.15">
      <c r="A10" s="141" t="s">
        <v>203</v>
      </c>
      <c r="B10" s="220"/>
      <c r="C10" s="220"/>
      <c r="D10" s="220"/>
      <c r="E10" s="220"/>
      <c r="F10" s="220"/>
      <c r="G10" s="220"/>
    </row>
    <row r="11" spans="1:10" ht="19.25" customHeight="1" x14ac:dyDescent="0.15">
      <c r="A11" s="135" t="s">
        <v>201</v>
      </c>
    </row>
    <row r="12" spans="1:10" ht="19.25" customHeight="1" x14ac:dyDescent="0.15">
      <c r="A12" s="151" t="s">
        <v>174</v>
      </c>
      <c r="B12" s="152"/>
      <c r="C12" s="152"/>
    </row>
    <row r="13" spans="1:10" ht="34.25" customHeight="1" x14ac:dyDescent="0.15">
      <c r="A13" s="147"/>
      <c r="B13" s="201" t="s">
        <v>159</v>
      </c>
      <c r="C13" s="202" t="s">
        <v>166</v>
      </c>
    </row>
    <row r="14" spans="1:10" ht="19.25" customHeight="1" x14ac:dyDescent="0.15">
      <c r="A14" s="169">
        <v>1</v>
      </c>
      <c r="B14" s="170" t="s">
        <v>208</v>
      </c>
      <c r="C14" s="221">
        <v>700</v>
      </c>
    </row>
    <row r="16" spans="1:10" ht="20" customHeight="1" x14ac:dyDescent="0.15">
      <c r="A16" s="151" t="s">
        <v>175</v>
      </c>
      <c r="B16" s="152"/>
      <c r="C16" s="152"/>
      <c r="D16" s="152"/>
      <c r="E16" s="214"/>
      <c r="F16" s="152"/>
      <c r="G16" s="152"/>
      <c r="H16" s="152"/>
      <c r="I16" s="152"/>
      <c r="J16" s="152"/>
    </row>
    <row r="17" spans="1:10" ht="65.5" customHeight="1" thickBot="1" x14ac:dyDescent="0.2">
      <c r="A17" s="174"/>
      <c r="B17" s="164" t="s">
        <v>4</v>
      </c>
      <c r="C17" s="165" t="s">
        <v>5</v>
      </c>
      <c r="D17" s="166" t="s">
        <v>6</v>
      </c>
      <c r="E17" s="166" t="s">
        <v>7</v>
      </c>
      <c r="F17" s="167" t="s">
        <v>168</v>
      </c>
      <c r="G17" s="183" t="s">
        <v>156</v>
      </c>
      <c r="H17" s="167" t="s">
        <v>167</v>
      </c>
      <c r="I17" s="215" t="s">
        <v>158</v>
      </c>
      <c r="J17" s="168" t="s">
        <v>157</v>
      </c>
    </row>
    <row r="18" spans="1:10" ht="20" customHeight="1" thickTop="1" x14ac:dyDescent="0.15">
      <c r="A18" s="187"/>
      <c r="B18" s="188" t="s">
        <v>164</v>
      </c>
      <c r="C18" s="177">
        <v>6</v>
      </c>
      <c r="D18" s="178">
        <v>10</v>
      </c>
      <c r="E18" s="177">
        <v>80</v>
      </c>
      <c r="F18" s="189"/>
      <c r="G18" s="190"/>
      <c r="H18" s="189"/>
      <c r="I18" s="216"/>
      <c r="J18" s="206">
        <f t="shared" ref="J18:J26" si="0">(C18*D18*E18)+((F18*G18)+(F18*H18))+I18</f>
        <v>4800</v>
      </c>
    </row>
    <row r="19" spans="1:10" ht="20" customHeight="1" x14ac:dyDescent="0.15">
      <c r="A19" s="191"/>
      <c r="B19" s="179" t="s">
        <v>163</v>
      </c>
      <c r="C19" s="180"/>
      <c r="D19" s="181"/>
      <c r="E19" s="181"/>
      <c r="F19" s="182">
        <v>0.5</v>
      </c>
      <c r="G19" s="162">
        <v>66000</v>
      </c>
      <c r="H19" s="204">
        <f>0.4*G19</f>
        <v>26400</v>
      </c>
      <c r="I19" s="217"/>
      <c r="J19" s="205">
        <f t="shared" si="0"/>
        <v>46200</v>
      </c>
    </row>
    <row r="20" spans="1:10" ht="20" customHeight="1" thickBot="1" x14ac:dyDescent="0.2">
      <c r="A20" s="192"/>
      <c r="B20" s="193" t="s">
        <v>165</v>
      </c>
      <c r="C20" s="194"/>
      <c r="D20" s="195"/>
      <c r="E20" s="195"/>
      <c r="F20" s="196"/>
      <c r="G20" s="197"/>
      <c r="H20" s="196"/>
      <c r="I20" s="218">
        <v>18400</v>
      </c>
      <c r="J20" s="186">
        <f t="shared" si="0"/>
        <v>18400</v>
      </c>
    </row>
    <row r="21" spans="1:10" ht="20" customHeight="1" thickTop="1" x14ac:dyDescent="0.15">
      <c r="A21" s="148">
        <v>1</v>
      </c>
      <c r="B21" s="147" t="s">
        <v>217</v>
      </c>
      <c r="C21" s="171">
        <v>0</v>
      </c>
      <c r="D21" s="172">
        <v>0</v>
      </c>
      <c r="E21" s="171">
        <v>0</v>
      </c>
      <c r="F21" s="184">
        <v>0</v>
      </c>
      <c r="G21" s="173">
        <v>0</v>
      </c>
      <c r="H21" s="203">
        <v>0</v>
      </c>
      <c r="I21" s="219">
        <v>0</v>
      </c>
      <c r="J21" s="185">
        <f t="shared" si="0"/>
        <v>0</v>
      </c>
    </row>
    <row r="22" spans="1:10" ht="20" customHeight="1" x14ac:dyDescent="0.15">
      <c r="A22" s="148">
        <v>2</v>
      </c>
      <c r="B22" s="147" t="s">
        <v>216</v>
      </c>
      <c r="C22" s="171">
        <v>0</v>
      </c>
      <c r="D22" s="172">
        <v>0</v>
      </c>
      <c r="E22" s="171">
        <v>0</v>
      </c>
      <c r="F22" s="184">
        <v>0</v>
      </c>
      <c r="G22" s="173">
        <v>0</v>
      </c>
      <c r="H22" s="203">
        <v>0</v>
      </c>
      <c r="I22" s="219">
        <v>0</v>
      </c>
      <c r="J22" s="185">
        <f t="shared" si="0"/>
        <v>0</v>
      </c>
    </row>
    <row r="23" spans="1:10" ht="20" customHeight="1" x14ac:dyDescent="0.15">
      <c r="A23" s="148">
        <v>3</v>
      </c>
      <c r="B23" s="153" t="s">
        <v>180</v>
      </c>
      <c r="C23" s="171">
        <v>0</v>
      </c>
      <c r="D23" s="172">
        <v>0</v>
      </c>
      <c r="E23" s="171">
        <v>0</v>
      </c>
      <c r="F23" s="184">
        <v>0</v>
      </c>
      <c r="G23" s="173">
        <v>0</v>
      </c>
      <c r="H23" s="203">
        <v>0</v>
      </c>
      <c r="I23" s="219">
        <v>0</v>
      </c>
      <c r="J23" s="185">
        <f t="shared" si="0"/>
        <v>0</v>
      </c>
    </row>
    <row r="24" spans="1:10" ht="20" customHeight="1" x14ac:dyDescent="0.15">
      <c r="A24" s="148">
        <v>4</v>
      </c>
      <c r="B24" s="153" t="s">
        <v>181</v>
      </c>
      <c r="C24" s="171">
        <v>0</v>
      </c>
      <c r="D24" s="172">
        <v>0</v>
      </c>
      <c r="E24" s="171">
        <v>0</v>
      </c>
      <c r="F24" s="184">
        <v>0</v>
      </c>
      <c r="G24" s="173">
        <v>0</v>
      </c>
      <c r="H24" s="203">
        <v>0</v>
      </c>
      <c r="I24" s="219">
        <v>0</v>
      </c>
      <c r="J24" s="185">
        <f t="shared" si="0"/>
        <v>0</v>
      </c>
    </row>
    <row r="25" spans="1:10" ht="20" customHeight="1" x14ac:dyDescent="0.15">
      <c r="A25" s="148">
        <v>5</v>
      </c>
      <c r="B25" s="147" t="s">
        <v>179</v>
      </c>
      <c r="C25" s="171">
        <v>0</v>
      </c>
      <c r="D25" s="172">
        <v>0</v>
      </c>
      <c r="E25" s="171">
        <v>0</v>
      </c>
      <c r="F25" s="184">
        <v>0</v>
      </c>
      <c r="G25" s="173">
        <v>0</v>
      </c>
      <c r="H25" s="203">
        <v>0</v>
      </c>
      <c r="I25" s="219">
        <v>0</v>
      </c>
      <c r="J25" s="185">
        <f t="shared" si="0"/>
        <v>0</v>
      </c>
    </row>
    <row r="26" spans="1:10" ht="20" customHeight="1" x14ac:dyDescent="0.15">
      <c r="A26" s="148">
        <v>6</v>
      </c>
      <c r="B26" s="153" t="s">
        <v>215</v>
      </c>
      <c r="C26" s="171">
        <v>0</v>
      </c>
      <c r="D26" s="172">
        <v>0</v>
      </c>
      <c r="E26" s="171">
        <v>0</v>
      </c>
      <c r="F26" s="184">
        <v>0</v>
      </c>
      <c r="G26" s="173">
        <v>0</v>
      </c>
      <c r="H26" s="203">
        <v>0</v>
      </c>
      <c r="I26" s="208">
        <v>250000</v>
      </c>
      <c r="J26" s="185">
        <f t="shared" si="0"/>
        <v>250000</v>
      </c>
    </row>
    <row r="27" spans="1:10" ht="20" customHeight="1" x14ac:dyDescent="0.15">
      <c r="A27" s="140"/>
      <c r="B27" s="140"/>
      <c r="C27" s="140"/>
      <c r="D27" s="140"/>
      <c r="I27" s="140" t="s">
        <v>209</v>
      </c>
      <c r="J27" s="155">
        <f>SUM(J21:J26)</f>
        <v>250000</v>
      </c>
    </row>
    <row r="28" spans="1:10" ht="20" customHeight="1" x14ac:dyDescent="0.15">
      <c r="A28" s="140"/>
      <c r="B28" s="140"/>
      <c r="C28" s="140"/>
      <c r="D28" s="140"/>
      <c r="F28" s="140"/>
      <c r="G28" s="140"/>
    </row>
    <row r="29" spans="1:10" ht="19.25" customHeight="1" x14ac:dyDescent="0.15">
      <c r="A29" s="151" t="s">
        <v>199</v>
      </c>
      <c r="B29" s="152"/>
      <c r="C29" s="152"/>
    </row>
    <row r="30" spans="1:10" ht="31" thickBot="1" x14ac:dyDescent="0.2">
      <c r="A30" s="163"/>
      <c r="B30" s="164" t="s">
        <v>8</v>
      </c>
      <c r="C30" s="168" t="s">
        <v>9</v>
      </c>
    </row>
    <row r="31" spans="1:10" ht="19.25" customHeight="1" thickTop="1" thickBot="1" x14ac:dyDescent="0.2">
      <c r="A31" s="198"/>
      <c r="B31" s="199" t="s">
        <v>162</v>
      </c>
      <c r="C31" s="207">
        <v>5000</v>
      </c>
    </row>
    <row r="32" spans="1:10" ht="19.25" customHeight="1" thickTop="1" x14ac:dyDescent="0.15">
      <c r="A32" s="169">
        <v>1</v>
      </c>
      <c r="B32" s="175" t="s">
        <v>184</v>
      </c>
      <c r="C32" s="176">
        <v>0</v>
      </c>
    </row>
    <row r="33" spans="1:3" ht="19.25" customHeight="1" x14ac:dyDescent="0.15">
      <c r="A33" s="169">
        <v>2</v>
      </c>
      <c r="B33" s="175" t="s">
        <v>185</v>
      </c>
      <c r="C33" s="176">
        <v>0</v>
      </c>
    </row>
    <row r="34" spans="1:3" ht="19.25" customHeight="1" x14ac:dyDescent="0.15">
      <c r="A34" s="148">
        <v>3</v>
      </c>
      <c r="B34" s="147" t="s">
        <v>186</v>
      </c>
      <c r="C34" s="154">
        <v>0</v>
      </c>
    </row>
    <row r="35" spans="1:3" ht="19.25" customHeight="1" x14ac:dyDescent="0.15">
      <c r="A35" s="148">
        <v>4</v>
      </c>
      <c r="B35" s="147" t="s">
        <v>171</v>
      </c>
      <c r="C35" s="154">
        <v>0</v>
      </c>
    </row>
    <row r="36" spans="1:3" ht="19.25" customHeight="1" x14ac:dyDescent="0.15">
      <c r="A36" s="148">
        <v>5</v>
      </c>
      <c r="B36" s="147" t="s">
        <v>187</v>
      </c>
      <c r="C36" s="154">
        <v>0</v>
      </c>
    </row>
    <row r="37" spans="1:3" ht="19.25" customHeight="1" x14ac:dyDescent="0.15">
      <c r="A37" s="148">
        <v>6</v>
      </c>
      <c r="B37" s="147" t="s">
        <v>198</v>
      </c>
      <c r="C37" s="154">
        <v>0</v>
      </c>
    </row>
    <row r="38" spans="1:3" ht="19.25" customHeight="1" x14ac:dyDescent="0.15">
      <c r="A38" s="148">
        <v>7</v>
      </c>
      <c r="B38" s="147" t="s">
        <v>188</v>
      </c>
      <c r="C38" s="154">
        <v>0</v>
      </c>
    </row>
    <row r="39" spans="1:3" ht="19.25" customHeight="1" x14ac:dyDescent="0.15">
      <c r="A39" s="148">
        <v>8</v>
      </c>
      <c r="B39" s="147" t="s">
        <v>189</v>
      </c>
      <c r="C39" s="154">
        <v>0</v>
      </c>
    </row>
    <row r="40" spans="1:3" ht="19.25" customHeight="1" x14ac:dyDescent="0.15">
      <c r="A40" s="148">
        <v>9</v>
      </c>
      <c r="B40" s="147" t="s">
        <v>190</v>
      </c>
      <c r="C40" s="154">
        <v>0</v>
      </c>
    </row>
    <row r="41" spans="1:3" ht="19.25" customHeight="1" x14ac:dyDescent="0.15">
      <c r="B41" s="136" t="s">
        <v>210</v>
      </c>
      <c r="C41" s="150">
        <f>SUM(C32:C40)</f>
        <v>0</v>
      </c>
    </row>
    <row r="42" spans="1:3" ht="19.25" customHeight="1" x14ac:dyDescent="0.15">
      <c r="C42" s="1"/>
    </row>
    <row r="43" spans="1:3" ht="19.25" customHeight="1" x14ac:dyDescent="0.15">
      <c r="A43" s="151" t="s">
        <v>182</v>
      </c>
      <c r="B43" s="152"/>
      <c r="C43" s="152"/>
    </row>
    <row r="44" spans="1:3" ht="30" x14ac:dyDescent="0.15">
      <c r="A44" s="147"/>
      <c r="B44" s="201" t="s">
        <v>8</v>
      </c>
      <c r="C44" s="202" t="s">
        <v>9</v>
      </c>
    </row>
    <row r="45" spans="1:3" ht="19.25" customHeight="1" x14ac:dyDescent="0.15">
      <c r="A45" s="148">
        <v>1</v>
      </c>
      <c r="B45" s="147" t="s">
        <v>197</v>
      </c>
      <c r="C45" s="154">
        <f>+J27</f>
        <v>250000</v>
      </c>
    </row>
    <row r="46" spans="1:3" ht="19.25" customHeight="1" x14ac:dyDescent="0.15">
      <c r="A46" s="148">
        <v>2</v>
      </c>
      <c r="B46" s="147" t="s">
        <v>172</v>
      </c>
      <c r="C46" s="154">
        <f>+C41</f>
        <v>0</v>
      </c>
    </row>
    <row r="47" spans="1:3" ht="19.25" customHeight="1" x14ac:dyDescent="0.15">
      <c r="B47" s="136" t="s">
        <v>195</v>
      </c>
      <c r="C47" s="150">
        <f>SUM(C45:C46)</f>
        <v>250000</v>
      </c>
    </row>
    <row r="48" spans="1:3" ht="19.25" customHeight="1" x14ac:dyDescent="0.15">
      <c r="B48" s="136" t="s">
        <v>196</v>
      </c>
      <c r="C48" s="150">
        <f>+C47/C14</f>
        <v>357.14285714285717</v>
      </c>
    </row>
    <row r="49" spans="1:5" ht="19.25" customHeight="1" x14ac:dyDescent="0.15">
      <c r="B49" s="136"/>
      <c r="C49" s="145"/>
    </row>
    <row r="50" spans="1:5" ht="19.25" customHeight="1" x14ac:dyDescent="0.15">
      <c r="A50" s="151" t="s">
        <v>183</v>
      </c>
      <c r="B50" s="152"/>
      <c r="C50" s="152"/>
      <c r="E50" s="138"/>
    </row>
    <row r="51" spans="1:5" ht="19.25" customHeight="1" x14ac:dyDescent="0.15">
      <c r="A51" s="147"/>
      <c r="B51" s="156" t="s">
        <v>159</v>
      </c>
      <c r="C51" s="202" t="s">
        <v>160</v>
      </c>
      <c r="E51" s="138"/>
    </row>
    <row r="52" spans="1:5" ht="19.25" customHeight="1" x14ac:dyDescent="0.15">
      <c r="A52" s="148">
        <v>1</v>
      </c>
      <c r="B52" s="149" t="s">
        <v>221</v>
      </c>
      <c r="C52" s="209">
        <f>36*99</f>
        <v>3564</v>
      </c>
      <c r="E52" s="138"/>
    </row>
    <row r="53" spans="1:5" ht="19.25" customHeight="1" x14ac:dyDescent="0.15">
      <c r="A53" s="148">
        <v>2</v>
      </c>
      <c r="B53" s="149" t="s">
        <v>169</v>
      </c>
      <c r="C53" s="212">
        <v>1850</v>
      </c>
      <c r="E53" s="138"/>
    </row>
    <row r="54" spans="1:5" ht="19.25" customHeight="1" x14ac:dyDescent="0.15">
      <c r="A54" s="137"/>
      <c r="B54" s="211" t="s">
        <v>147</v>
      </c>
      <c r="C54" s="155">
        <f>+C53+C52</f>
        <v>5414</v>
      </c>
      <c r="E54" s="138"/>
    </row>
    <row r="55" spans="1:5" ht="19.25" customHeight="1" x14ac:dyDescent="0.15">
      <c r="A55" s="137"/>
      <c r="B55" s="211" t="s">
        <v>170</v>
      </c>
      <c r="C55" s="155">
        <f>+C54/36</f>
        <v>150.38888888888889</v>
      </c>
      <c r="E55" s="138"/>
    </row>
    <row r="56" spans="1:5" ht="19.25" customHeight="1" x14ac:dyDescent="0.15">
      <c r="B56" s="141"/>
      <c r="C56" s="145" t="s">
        <v>173</v>
      </c>
      <c r="E56" s="138"/>
    </row>
    <row r="57" spans="1:5" ht="19.25" customHeight="1" x14ac:dyDescent="0.15">
      <c r="A57" s="151" t="s">
        <v>206</v>
      </c>
      <c r="B57" s="152"/>
      <c r="C57" s="152"/>
      <c r="E57" s="138"/>
    </row>
    <row r="58" spans="1:5" ht="19.25" customHeight="1" x14ac:dyDescent="0.15">
      <c r="A58" s="147"/>
      <c r="B58" s="156" t="s">
        <v>159</v>
      </c>
      <c r="C58" s="3" t="s">
        <v>160</v>
      </c>
      <c r="E58" s="138"/>
    </row>
    <row r="59" spans="1:5" ht="19.25" customHeight="1" x14ac:dyDescent="0.15">
      <c r="A59" s="148">
        <v>1</v>
      </c>
      <c r="B59" s="149" t="s">
        <v>191</v>
      </c>
      <c r="C59" s="159">
        <f>+C14</f>
        <v>700</v>
      </c>
      <c r="D59" s="144"/>
      <c r="E59" s="138"/>
    </row>
    <row r="60" spans="1:5" ht="45.5" customHeight="1" x14ac:dyDescent="0.15">
      <c r="A60" s="148">
        <v>2</v>
      </c>
      <c r="B60" s="153" t="s">
        <v>222</v>
      </c>
      <c r="C60" s="213">
        <v>30</v>
      </c>
      <c r="E60" s="138"/>
    </row>
    <row r="61" spans="1:5" ht="34.5" customHeight="1" x14ac:dyDescent="0.15">
      <c r="A61" s="148">
        <v>3</v>
      </c>
      <c r="B61" s="153" t="s">
        <v>192</v>
      </c>
      <c r="C61" s="210">
        <v>0.2</v>
      </c>
      <c r="D61" s="144"/>
      <c r="E61" s="138"/>
    </row>
    <row r="62" spans="1:5" ht="43.5" customHeight="1" x14ac:dyDescent="0.15">
      <c r="A62" s="148">
        <v>4</v>
      </c>
      <c r="B62" s="153" t="s">
        <v>193</v>
      </c>
      <c r="C62" s="222">
        <f>C60+(C61*C60)</f>
        <v>36</v>
      </c>
      <c r="D62" s="144"/>
      <c r="E62" s="138"/>
    </row>
    <row r="63" spans="1:5" ht="30" customHeight="1" x14ac:dyDescent="0.15">
      <c r="A63" s="148">
        <v>5</v>
      </c>
      <c r="B63" s="153" t="s">
        <v>194</v>
      </c>
      <c r="C63" s="160">
        <f>+C61*C60*C59</f>
        <v>4200</v>
      </c>
      <c r="E63" s="138"/>
    </row>
    <row r="64" spans="1:5" ht="19.25" customHeight="1" x14ac:dyDescent="0.15">
      <c r="A64" s="148">
        <v>6</v>
      </c>
      <c r="B64" s="149" t="s">
        <v>148</v>
      </c>
      <c r="C64" s="154">
        <f>+C63*C55</f>
        <v>631633.33333333337</v>
      </c>
      <c r="E64" s="138"/>
    </row>
    <row r="65" spans="1:5" ht="19.25" customHeight="1" x14ac:dyDescent="0.15">
      <c r="E65" s="138"/>
    </row>
    <row r="66" spans="1:5" ht="19.25" customHeight="1" x14ac:dyDescent="0.15">
      <c r="A66" s="151" t="s">
        <v>207</v>
      </c>
      <c r="B66" s="152"/>
      <c r="C66" s="152"/>
      <c r="E66" s="138"/>
    </row>
    <row r="67" spans="1:5" ht="19.25" customHeight="1" x14ac:dyDescent="0.15">
      <c r="A67" s="147"/>
      <c r="B67" s="156" t="s">
        <v>159</v>
      </c>
      <c r="C67" s="3" t="s">
        <v>160</v>
      </c>
      <c r="E67" s="138"/>
    </row>
    <row r="68" spans="1:5" ht="19.25" customHeight="1" x14ac:dyDescent="0.15">
      <c r="A68" s="148">
        <v>1</v>
      </c>
      <c r="B68" s="149" t="s">
        <v>12</v>
      </c>
      <c r="C68" s="157">
        <f>+C47</f>
        <v>250000</v>
      </c>
    </row>
    <row r="69" spans="1:5" ht="19.25" customHeight="1" x14ac:dyDescent="0.15">
      <c r="A69" s="148">
        <v>2</v>
      </c>
      <c r="B69" s="149" t="s">
        <v>161</v>
      </c>
      <c r="C69" s="157">
        <f>+C64</f>
        <v>631633.33333333337</v>
      </c>
    </row>
    <row r="70" spans="1:5" ht="19.25" customHeight="1" x14ac:dyDescent="0.15">
      <c r="A70" s="148">
        <v>3</v>
      </c>
      <c r="B70" s="149" t="s">
        <v>211</v>
      </c>
      <c r="C70" s="223">
        <v>0.6</v>
      </c>
    </row>
    <row r="71" spans="1:5" ht="19.25" customHeight="1" x14ac:dyDescent="0.15">
      <c r="A71" s="148">
        <v>4</v>
      </c>
      <c r="B71" s="149" t="s">
        <v>213</v>
      </c>
      <c r="C71" s="157">
        <f>C70*C69</f>
        <v>378980</v>
      </c>
    </row>
    <row r="72" spans="1:5" ht="19.25" customHeight="1" x14ac:dyDescent="0.15">
      <c r="A72" s="148">
        <v>5</v>
      </c>
      <c r="B72" s="149" t="s">
        <v>218</v>
      </c>
      <c r="C72" s="158">
        <f>+C71-C68</f>
        <v>128980</v>
      </c>
    </row>
    <row r="73" spans="1:5" ht="28.5" customHeight="1" x14ac:dyDescent="0.15">
      <c r="A73" s="148">
        <v>6</v>
      </c>
      <c r="B73" s="149" t="s">
        <v>10</v>
      </c>
      <c r="C73" s="200">
        <f>+(C72/C68)</f>
        <v>0.51592000000000005</v>
      </c>
      <c r="D73" s="146"/>
      <c r="E73" s="146"/>
    </row>
    <row r="74" spans="1:5" ht="54.75" customHeight="1" x14ac:dyDescent="0.15">
      <c r="B74" s="146" t="s">
        <v>212</v>
      </c>
    </row>
  </sheetData>
  <sheetProtection selectLockedCells="1"/>
  <mergeCells count="2">
    <mergeCell ref="A1:G1"/>
    <mergeCell ref="B2:G2"/>
  </mergeCells>
  <pageMargins left="0.5" right="0.5" top="0.25" bottom="0.25" header="0.5" footer="0.5"/>
  <pageSetup orientation="landscape" r:id="rId1"/>
  <headerFooter alignWithMargins="0"/>
  <rowBreaks count="2" manualBreakCount="2">
    <brk id="28" max="16383"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H59"/>
  <sheetViews>
    <sheetView topLeftCell="A7" workbookViewId="0">
      <selection activeCell="C22" sqref="C22"/>
    </sheetView>
  </sheetViews>
  <sheetFormatPr baseColWidth="10" defaultColWidth="8.83203125" defaultRowHeight="13" x14ac:dyDescent="0.15"/>
  <cols>
    <col min="1" max="1" width="8.1640625" customWidth="1"/>
    <col min="2" max="2" width="60.1640625" customWidth="1"/>
    <col min="3" max="3" width="13.83203125" customWidth="1"/>
    <col min="6" max="8" width="9.1640625" hidden="1" customWidth="1"/>
  </cols>
  <sheetData>
    <row r="1" spans="1:8" ht="16" x14ac:dyDescent="0.15">
      <c r="A1" s="228" t="s">
        <v>32</v>
      </c>
      <c r="B1" s="229"/>
      <c r="C1" s="229"/>
      <c r="D1" s="229"/>
      <c r="E1" s="229"/>
      <c r="F1" s="229"/>
      <c r="G1" s="229"/>
    </row>
    <row r="3" spans="1:8" ht="14" thickBot="1" x14ac:dyDescent="0.2"/>
    <row r="4" spans="1:8" ht="20.25" customHeight="1" thickBot="1" x14ac:dyDescent="0.2">
      <c r="A4" s="23" t="s">
        <v>11</v>
      </c>
      <c r="B4" s="24"/>
      <c r="C4" s="108">
        <f>+'Model Inputs'!B8</f>
        <v>150</v>
      </c>
    </row>
    <row r="5" spans="1:8" ht="20.25" customHeight="1" thickBot="1" x14ac:dyDescent="0.2"/>
    <row r="6" spans="1:8" ht="20.25" customHeight="1" thickBot="1" x14ac:dyDescent="0.2">
      <c r="A6" s="21" t="s">
        <v>13</v>
      </c>
      <c r="B6" s="22"/>
      <c r="C6" s="46" t="s">
        <v>19</v>
      </c>
    </row>
    <row r="7" spans="1:8" ht="20.25" customHeight="1" x14ac:dyDescent="0.15">
      <c r="A7" s="47">
        <v>1</v>
      </c>
      <c r="B7" s="22" t="s">
        <v>1</v>
      </c>
      <c r="C7" s="48">
        <f>+'ROI Model - Quarter Schools'!C45</f>
        <v>250000</v>
      </c>
    </row>
    <row r="8" spans="1:8" ht="20.25" customHeight="1" x14ac:dyDescent="0.15">
      <c r="A8" s="42">
        <v>2</v>
      </c>
      <c r="B8" s="4" t="s">
        <v>2</v>
      </c>
      <c r="C8" s="43" t="e">
        <f>+'ROI Model - Quarter Schools'!#REF!</f>
        <v>#REF!</v>
      </c>
    </row>
    <row r="9" spans="1:8" ht="20.25" customHeight="1" thickBot="1" x14ac:dyDescent="0.2">
      <c r="A9" s="49">
        <v>3</v>
      </c>
      <c r="B9" s="50" t="s">
        <v>3</v>
      </c>
      <c r="C9" s="51">
        <f>+'ROI Model - Quarter Schools'!C46</f>
        <v>0</v>
      </c>
    </row>
    <row r="10" spans="1:8" ht="20.25" customHeight="1" thickBot="1" x14ac:dyDescent="0.2">
      <c r="A10" s="45"/>
      <c r="B10" s="56" t="s">
        <v>20</v>
      </c>
      <c r="C10" s="57" t="e">
        <f>SUM(C7:C9)</f>
        <v>#REF!</v>
      </c>
    </row>
    <row r="11" spans="1:8" ht="20.25" customHeight="1" x14ac:dyDescent="0.15">
      <c r="A11" s="6"/>
      <c r="B11" s="5" t="s">
        <v>21</v>
      </c>
      <c r="C11" s="65" t="e">
        <f>+C10/C4</f>
        <v>#REF!</v>
      </c>
    </row>
    <row r="12" spans="1:8" ht="20.25" customHeight="1" x14ac:dyDescent="0.15">
      <c r="A12" s="6"/>
      <c r="B12" s="5" t="s">
        <v>33</v>
      </c>
      <c r="C12" s="66">
        <f>+'Model Inputs'!B14</f>
        <v>9250</v>
      </c>
    </row>
    <row r="13" spans="1:8" ht="20.25" customHeight="1" thickBot="1" x14ac:dyDescent="0.2">
      <c r="A13" s="7"/>
      <c r="B13" s="44" t="s">
        <v>22</v>
      </c>
      <c r="C13" s="8" t="e">
        <f>+C11/C12</f>
        <v>#REF!</v>
      </c>
    </row>
    <row r="14" spans="1:8" ht="20.25" customHeight="1" thickBot="1" x14ac:dyDescent="0.2"/>
    <row r="15" spans="1:8" ht="20.25" customHeight="1" thickBot="1" x14ac:dyDescent="0.2">
      <c r="A15" s="52" t="s">
        <v>135</v>
      </c>
      <c r="B15" s="53"/>
      <c r="C15" s="20"/>
      <c r="G15" s="63" t="s">
        <v>24</v>
      </c>
    </row>
    <row r="16" spans="1:8" ht="20.25" customHeight="1" x14ac:dyDescent="0.15">
      <c r="A16" s="33">
        <v>1</v>
      </c>
      <c r="B16" s="9" t="s">
        <v>35</v>
      </c>
      <c r="C16" s="12">
        <f>+C12</f>
        <v>9250</v>
      </c>
      <c r="F16" s="63" t="s">
        <v>25</v>
      </c>
      <c r="G16" s="62">
        <v>1</v>
      </c>
      <c r="H16" s="62">
        <v>1</v>
      </c>
    </row>
    <row r="17" spans="1:8" ht="20.25" customHeight="1" x14ac:dyDescent="0.15">
      <c r="A17" s="34">
        <v>2</v>
      </c>
      <c r="B17" s="10" t="s">
        <v>36</v>
      </c>
      <c r="C17" s="105">
        <f>+'Model Inputs'!B43</f>
        <v>0.6</v>
      </c>
      <c r="F17" s="63" t="s">
        <v>26</v>
      </c>
      <c r="G17" s="61">
        <f>+C17</f>
        <v>0.6</v>
      </c>
      <c r="H17" s="61">
        <f>+C25</f>
        <v>0.8</v>
      </c>
    </row>
    <row r="18" spans="1:8" ht="20.25" customHeight="1" x14ac:dyDescent="0.15">
      <c r="A18" s="34">
        <v>3</v>
      </c>
      <c r="B18" s="10" t="s">
        <v>51</v>
      </c>
      <c r="C18" s="105">
        <f>+'Model Inputs'!B44</f>
        <v>0.05</v>
      </c>
      <c r="F18" s="63" t="s">
        <v>27</v>
      </c>
      <c r="G18" s="61">
        <f>+G17-((C$17-C$21)/3)</f>
        <v>0.46666666666666667</v>
      </c>
      <c r="H18" s="61">
        <f>+H17-((C$25-C$29)/3)</f>
        <v>0.63333333333333341</v>
      </c>
    </row>
    <row r="19" spans="1:8" ht="20.25" customHeight="1" x14ac:dyDescent="0.15">
      <c r="A19" s="34">
        <v>4</v>
      </c>
      <c r="B19" s="10" t="s">
        <v>52</v>
      </c>
      <c r="C19" s="105">
        <f>+'Model Inputs'!B45</f>
        <v>0.1</v>
      </c>
      <c r="E19" s="81"/>
      <c r="F19" s="63" t="s">
        <v>28</v>
      </c>
      <c r="G19" s="61">
        <f>+G18-((C$17-C$21)/3)</f>
        <v>0.33333333333333337</v>
      </c>
      <c r="H19" s="61">
        <f>+H18-((C$25-C$29)/3)</f>
        <v>0.46666666666666679</v>
      </c>
    </row>
    <row r="20" spans="1:8" ht="20.25" customHeight="1" x14ac:dyDescent="0.15">
      <c r="A20" s="34">
        <v>5</v>
      </c>
      <c r="B20" s="10" t="s">
        <v>53</v>
      </c>
      <c r="C20" s="105">
        <f>+'Model Inputs'!B46</f>
        <v>0.15</v>
      </c>
      <c r="E20" s="81"/>
      <c r="F20" s="63" t="s">
        <v>29</v>
      </c>
      <c r="G20" s="61">
        <f>+C21</f>
        <v>0.2</v>
      </c>
      <c r="H20" s="61">
        <f>+C29</f>
        <v>0.3</v>
      </c>
    </row>
    <row r="21" spans="1:8" ht="20.25" customHeight="1" x14ac:dyDescent="0.15">
      <c r="A21" s="34">
        <v>6</v>
      </c>
      <c r="B21" s="10" t="s">
        <v>54</v>
      </c>
      <c r="C21" s="105">
        <f>+'Model Inputs'!B47</f>
        <v>0.2</v>
      </c>
    </row>
    <row r="22" spans="1:8" ht="20.25" customHeight="1" thickBot="1" x14ac:dyDescent="0.2">
      <c r="A22" s="35">
        <v>7</v>
      </c>
      <c r="B22" s="11" t="s">
        <v>59</v>
      </c>
      <c r="C22" s="13">
        <f>(G16*C16+G17*C16+((G18-C18)*C16)+((G19-C19)*C16)+((G20-C20)*C16))/C21</f>
        <v>106375</v>
      </c>
    </row>
    <row r="23" spans="1:8" ht="20.25" customHeight="1" x14ac:dyDescent="0.15">
      <c r="A23" s="33">
        <v>8</v>
      </c>
      <c r="B23" s="60" t="s">
        <v>48</v>
      </c>
      <c r="C23" s="12" t="e">
        <f>+C11+C12</f>
        <v>#REF!</v>
      </c>
    </row>
    <row r="24" spans="1:8" ht="20.25" customHeight="1" x14ac:dyDescent="0.15">
      <c r="A24" s="34">
        <v>9</v>
      </c>
      <c r="B24" s="10" t="s">
        <v>49</v>
      </c>
      <c r="C24" s="106">
        <f>+C16</f>
        <v>9250</v>
      </c>
    </row>
    <row r="25" spans="1:8" ht="20.25" customHeight="1" x14ac:dyDescent="0.15">
      <c r="A25" s="34">
        <v>10</v>
      </c>
      <c r="B25" s="10" t="s">
        <v>50</v>
      </c>
      <c r="C25" s="107">
        <f>+'Model Inputs'!B48</f>
        <v>0.8</v>
      </c>
    </row>
    <row r="26" spans="1:8" ht="20.25" customHeight="1" x14ac:dyDescent="0.15">
      <c r="A26" s="34">
        <v>11</v>
      </c>
      <c r="B26" s="10" t="s">
        <v>55</v>
      </c>
      <c r="C26" s="105">
        <f>+'Model Inputs'!B49</f>
        <v>0.1</v>
      </c>
    </row>
    <row r="27" spans="1:8" ht="20.25" customHeight="1" x14ac:dyDescent="0.15">
      <c r="A27" s="34">
        <v>12</v>
      </c>
      <c r="B27" s="10" t="s">
        <v>56</v>
      </c>
      <c r="C27" s="105">
        <f>+'Model Inputs'!B50</f>
        <v>0.17499999999999999</v>
      </c>
      <c r="E27" s="81"/>
    </row>
    <row r="28" spans="1:8" ht="20.25" customHeight="1" x14ac:dyDescent="0.15">
      <c r="A28" s="34">
        <v>13</v>
      </c>
      <c r="B28" s="10" t="s">
        <v>57</v>
      </c>
      <c r="C28" s="105">
        <f>+'Model Inputs'!B51</f>
        <v>0.25</v>
      </c>
    </row>
    <row r="29" spans="1:8" ht="20.25" customHeight="1" x14ac:dyDescent="0.15">
      <c r="A29" s="34">
        <v>14</v>
      </c>
      <c r="B29" s="10" t="s">
        <v>58</v>
      </c>
      <c r="C29" s="105">
        <f>+'Model Inputs'!B52</f>
        <v>0.3</v>
      </c>
    </row>
    <row r="30" spans="1:8" ht="20.25" customHeight="1" thickBot="1" x14ac:dyDescent="0.2">
      <c r="A30" s="35">
        <v>15</v>
      </c>
      <c r="B30" s="11" t="s">
        <v>60</v>
      </c>
      <c r="C30" s="13" t="e">
        <f>(H16*C23+H17*C24+((H18-C26)*C24)+((H19-C27)*C24)+((H20-C28)*C24))/C29</f>
        <v>#REF!</v>
      </c>
    </row>
    <row r="31" spans="1:8" ht="20.25" customHeight="1" thickBot="1" x14ac:dyDescent="0.2">
      <c r="A31" s="35">
        <v>16</v>
      </c>
      <c r="B31" s="11" t="s">
        <v>61</v>
      </c>
      <c r="C31" s="13" t="e">
        <f>+C22-C30</f>
        <v>#REF!</v>
      </c>
    </row>
    <row r="32" spans="1:8" ht="20.25" customHeight="1" thickBot="1" x14ac:dyDescent="0.2">
      <c r="A32" s="35">
        <v>17</v>
      </c>
      <c r="B32" s="11" t="s">
        <v>62</v>
      </c>
      <c r="C32" s="64" t="e">
        <f>+C31/C22</f>
        <v>#REF!</v>
      </c>
    </row>
    <row r="33" spans="1:3" ht="20.25" customHeight="1" x14ac:dyDescent="0.15">
      <c r="A33" s="59" t="s">
        <v>23</v>
      </c>
      <c r="B33" s="10"/>
      <c r="C33" s="58"/>
    </row>
    <row r="34" spans="1:3" ht="20.25" customHeight="1" thickBot="1" x14ac:dyDescent="0.2"/>
    <row r="35" spans="1:3" ht="20.25" customHeight="1" thickBot="1" x14ac:dyDescent="0.2">
      <c r="A35" s="54" t="s">
        <v>134</v>
      </c>
      <c r="B35" s="55"/>
      <c r="C35" s="17" t="s">
        <v>16</v>
      </c>
    </row>
    <row r="36" spans="1:3" ht="20.25" customHeight="1" x14ac:dyDescent="0.15">
      <c r="A36" s="36">
        <v>1</v>
      </c>
      <c r="B36" s="14" t="s">
        <v>34</v>
      </c>
      <c r="C36" s="68">
        <v>4</v>
      </c>
    </row>
    <row r="37" spans="1:3" ht="20.25" customHeight="1" x14ac:dyDescent="0.15">
      <c r="A37" s="37">
        <v>2</v>
      </c>
      <c r="B37" s="15" t="s">
        <v>37</v>
      </c>
      <c r="C37" s="67">
        <v>3</v>
      </c>
    </row>
    <row r="38" spans="1:3" ht="20.25" customHeight="1" x14ac:dyDescent="0.15">
      <c r="A38" s="37">
        <v>3</v>
      </c>
      <c r="B38" s="15" t="s">
        <v>15</v>
      </c>
      <c r="C38" s="18">
        <f>+C36-C37</f>
        <v>1</v>
      </c>
    </row>
    <row r="39" spans="1:3" ht="20.25" customHeight="1" thickBot="1" x14ac:dyDescent="0.2">
      <c r="A39" s="38">
        <v>4</v>
      </c>
      <c r="B39" s="16" t="s">
        <v>17</v>
      </c>
      <c r="C39" s="19">
        <f>+C38/C36</f>
        <v>0.25</v>
      </c>
    </row>
    <row r="40" spans="1:3" ht="20.25" customHeight="1" thickBot="1" x14ac:dyDescent="0.2"/>
    <row r="41" spans="1:3" ht="20.25" customHeight="1" thickBot="1" x14ac:dyDescent="0.2">
      <c r="A41" s="26" t="s">
        <v>14</v>
      </c>
      <c r="B41" s="27"/>
      <c r="C41" s="28" t="s">
        <v>18</v>
      </c>
    </row>
    <row r="42" spans="1:3" ht="20.25" customHeight="1" x14ac:dyDescent="0.15">
      <c r="A42" s="39">
        <v>1</v>
      </c>
      <c r="B42" s="29" t="s">
        <v>39</v>
      </c>
      <c r="C42" s="30">
        <f>+C36*2</f>
        <v>8</v>
      </c>
    </row>
    <row r="43" spans="1:3" ht="20.25" customHeight="1" x14ac:dyDescent="0.15">
      <c r="A43" s="40">
        <v>2</v>
      </c>
      <c r="B43" s="31" t="s">
        <v>40</v>
      </c>
      <c r="C43" s="69">
        <f>+C37*2</f>
        <v>6</v>
      </c>
    </row>
    <row r="44" spans="1:3" ht="20.25" customHeight="1" thickBot="1" x14ac:dyDescent="0.2">
      <c r="A44" s="41">
        <v>3</v>
      </c>
      <c r="B44" s="32" t="s">
        <v>68</v>
      </c>
      <c r="C44" s="70">
        <f>+C42-C43</f>
        <v>2</v>
      </c>
    </row>
    <row r="45" spans="1:3" ht="20.25" customHeight="1" x14ac:dyDescent="0.15">
      <c r="A45" s="40">
        <v>4</v>
      </c>
      <c r="B45" s="31" t="s">
        <v>41</v>
      </c>
      <c r="C45" s="71">
        <v>1188</v>
      </c>
    </row>
    <row r="46" spans="1:3" ht="20.25" customHeight="1" x14ac:dyDescent="0.15">
      <c r="A46" s="40">
        <v>5</v>
      </c>
      <c r="B46" s="31" t="s">
        <v>63</v>
      </c>
      <c r="C46" s="25">
        <f>+C45*C42</f>
        <v>9504</v>
      </c>
    </row>
    <row r="47" spans="1:3" ht="20.25" customHeight="1" x14ac:dyDescent="0.15">
      <c r="A47" s="40">
        <v>6</v>
      </c>
      <c r="B47" s="31" t="s">
        <v>64</v>
      </c>
      <c r="C47" s="25">
        <f>+C45*C43</f>
        <v>7128</v>
      </c>
    </row>
    <row r="48" spans="1:3" ht="20.25" customHeight="1" thickBot="1" x14ac:dyDescent="0.2">
      <c r="A48" s="41">
        <v>7</v>
      </c>
      <c r="B48" s="32" t="s">
        <v>65</v>
      </c>
      <c r="C48" s="2">
        <f>+C46-C47</f>
        <v>2376</v>
      </c>
    </row>
    <row r="49" spans="1:3" ht="20.25" customHeight="1" x14ac:dyDescent="0.15">
      <c r="A49" s="40">
        <v>8</v>
      </c>
      <c r="B49" s="31" t="s">
        <v>42</v>
      </c>
      <c r="C49" s="71">
        <v>500</v>
      </c>
    </row>
    <row r="50" spans="1:3" ht="20.25" customHeight="1" thickBot="1" x14ac:dyDescent="0.2">
      <c r="A50" s="41">
        <v>9</v>
      </c>
      <c r="B50" s="32" t="s">
        <v>66</v>
      </c>
      <c r="C50" s="2">
        <f>+C49*(C42-C43)</f>
        <v>1000</v>
      </c>
    </row>
    <row r="51" spans="1:3" ht="20.25" customHeight="1" thickBot="1" x14ac:dyDescent="0.2">
      <c r="A51" s="41">
        <v>10</v>
      </c>
      <c r="B51" s="32" t="s">
        <v>67</v>
      </c>
      <c r="C51" s="2">
        <f>+C48+C50</f>
        <v>3376</v>
      </c>
    </row>
    <row r="52" spans="1:3" ht="14" thickBot="1" x14ac:dyDescent="0.2"/>
    <row r="53" spans="1:3" ht="21" customHeight="1" thickBot="1" x14ac:dyDescent="0.2">
      <c r="A53" s="72" t="s">
        <v>43</v>
      </c>
      <c r="B53" s="73"/>
      <c r="C53" s="74" t="s">
        <v>69</v>
      </c>
    </row>
    <row r="54" spans="1:3" ht="21" customHeight="1" x14ac:dyDescent="0.15">
      <c r="A54" s="75">
        <v>1</v>
      </c>
      <c r="B54" s="76" t="s">
        <v>44</v>
      </c>
      <c r="C54" s="77">
        <v>18400</v>
      </c>
    </row>
    <row r="55" spans="1:3" ht="21" customHeight="1" thickBot="1" x14ac:dyDescent="0.2">
      <c r="A55" s="78">
        <v>2</v>
      </c>
      <c r="B55" s="79" t="s">
        <v>45</v>
      </c>
      <c r="C55" s="80">
        <v>43000</v>
      </c>
    </row>
    <row r="56" spans="1:3" ht="21" customHeight="1" x14ac:dyDescent="0.15">
      <c r="A56" s="75">
        <v>3</v>
      </c>
      <c r="B56" s="76" t="s">
        <v>132</v>
      </c>
      <c r="C56" s="77">
        <f>+C55-C54</f>
        <v>24600</v>
      </c>
    </row>
    <row r="57" spans="1:3" ht="21" customHeight="1" thickBot="1" x14ac:dyDescent="0.2">
      <c r="A57" s="78">
        <v>4</v>
      </c>
      <c r="B57" s="79" t="s">
        <v>133</v>
      </c>
      <c r="C57" s="115">
        <f>+C38</f>
        <v>1</v>
      </c>
    </row>
    <row r="58" spans="1:3" ht="21" customHeight="1" thickBot="1" x14ac:dyDescent="0.2">
      <c r="A58" s="78">
        <v>5</v>
      </c>
      <c r="B58" s="79" t="s">
        <v>46</v>
      </c>
      <c r="C58" s="80">
        <f>+C57*C56</f>
        <v>24600</v>
      </c>
    </row>
    <row r="59" spans="1:3" ht="21" customHeight="1" x14ac:dyDescent="0.15">
      <c r="A59" s="63" t="s">
        <v>47</v>
      </c>
    </row>
  </sheetData>
  <mergeCells count="1">
    <mergeCell ref="A1:G1"/>
  </mergeCells>
  <pageMargins left="0.7" right="0.7"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52"/>
  <sheetViews>
    <sheetView topLeftCell="A5" workbookViewId="0">
      <selection activeCell="A15" sqref="A15"/>
    </sheetView>
  </sheetViews>
  <sheetFormatPr baseColWidth="10" defaultColWidth="9.1640625" defaultRowHeight="15" x14ac:dyDescent="0.2"/>
  <cols>
    <col min="1" max="1" width="61" style="94" customWidth="1"/>
    <col min="2" max="2" width="12" style="83" customWidth="1"/>
    <col min="3" max="3" width="10.1640625" style="84" customWidth="1"/>
    <col min="4" max="9" width="7.5" style="84" customWidth="1"/>
    <col min="10" max="16384" width="9.1640625" style="84"/>
  </cols>
  <sheetData>
    <row r="1" spans="1:3" ht="30" customHeight="1" x14ac:dyDescent="0.25">
      <c r="A1" s="82" t="s">
        <v>72</v>
      </c>
    </row>
    <row r="2" spans="1:3" ht="30" customHeight="1" x14ac:dyDescent="0.25">
      <c r="A2" s="85" t="s">
        <v>155</v>
      </c>
    </row>
    <row r="3" spans="1:3" ht="30" customHeight="1" x14ac:dyDescent="0.2"/>
    <row r="4" spans="1:3" s="88" customFormat="1" ht="30" customHeight="1" x14ac:dyDescent="0.15">
      <c r="A4" s="89" t="s">
        <v>70</v>
      </c>
      <c r="B4" s="87"/>
    </row>
    <row r="5" spans="1:3" s="88" customFormat="1" ht="30" customHeight="1" x14ac:dyDescent="0.15">
      <c r="A5" s="89"/>
      <c r="B5" s="87"/>
    </row>
    <row r="6" spans="1:3" s="88" customFormat="1" ht="30" customHeight="1" x14ac:dyDescent="0.15">
      <c r="A6" s="86" t="s">
        <v>75</v>
      </c>
      <c r="B6" s="87"/>
    </row>
    <row r="7" spans="1:3" s="88" customFormat="1" ht="30" customHeight="1" x14ac:dyDescent="0.15">
      <c r="A7" s="89" t="s">
        <v>71</v>
      </c>
      <c r="B7" s="87" t="s">
        <v>0</v>
      </c>
    </row>
    <row r="8" spans="1:3" s="88" customFormat="1" ht="30" customHeight="1" x14ac:dyDescent="0.15">
      <c r="A8" s="99" t="s">
        <v>76</v>
      </c>
      <c r="B8" s="100">
        <v>150</v>
      </c>
    </row>
    <row r="9" spans="1:3" s="88" customFormat="1" ht="30" customHeight="1" x14ac:dyDescent="0.15">
      <c r="A9" s="89" t="s">
        <v>149</v>
      </c>
      <c r="B9" s="92">
        <v>2000</v>
      </c>
      <c r="C9" s="93"/>
    </row>
    <row r="10" spans="1:3" s="88" customFormat="1" ht="30" customHeight="1" x14ac:dyDescent="0.15">
      <c r="A10" s="89" t="s">
        <v>77</v>
      </c>
      <c r="B10" s="90">
        <v>99</v>
      </c>
      <c r="C10" s="90"/>
    </row>
    <row r="11" spans="1:3" s="98" customFormat="1" ht="30" customHeight="1" x14ac:dyDescent="0.2">
      <c r="A11" s="113" t="s">
        <v>150</v>
      </c>
      <c r="B11" s="97">
        <v>0.2</v>
      </c>
    </row>
    <row r="12" spans="1:3" s="98" customFormat="1" ht="30" customHeight="1" x14ac:dyDescent="0.2">
      <c r="A12" s="89" t="s">
        <v>78</v>
      </c>
      <c r="B12" s="97">
        <v>0.5</v>
      </c>
    </row>
    <row r="13" spans="1:3" s="98" customFormat="1" ht="30" customHeight="1" x14ac:dyDescent="0.2">
      <c r="A13" s="89" t="s">
        <v>79</v>
      </c>
      <c r="B13" s="97">
        <v>0.35</v>
      </c>
    </row>
    <row r="14" spans="1:3" ht="30" customHeight="1" x14ac:dyDescent="0.2">
      <c r="A14" s="101" t="s">
        <v>80</v>
      </c>
      <c r="B14" s="102">
        <v>9250</v>
      </c>
    </row>
    <row r="15" spans="1:3" ht="30" customHeight="1" x14ac:dyDescent="0.2">
      <c r="A15" s="89"/>
      <c r="B15" s="97"/>
    </row>
    <row r="16" spans="1:3" s="88" customFormat="1" ht="33.75" customHeight="1" x14ac:dyDescent="0.15">
      <c r="A16" s="86" t="s">
        <v>145</v>
      </c>
      <c r="B16" s="87"/>
    </row>
    <row r="17" spans="1:3" s="88" customFormat="1" ht="30" customHeight="1" x14ac:dyDescent="0.15">
      <c r="A17" s="89" t="s">
        <v>71</v>
      </c>
      <c r="B17" s="87" t="s">
        <v>73</v>
      </c>
      <c r="C17" s="93" t="s">
        <v>74</v>
      </c>
    </row>
    <row r="18" spans="1:3" s="88" customFormat="1" ht="30" customHeight="1" x14ac:dyDescent="0.15">
      <c r="A18" s="101" t="s">
        <v>81</v>
      </c>
      <c r="B18" s="91">
        <v>0.25</v>
      </c>
      <c r="C18" s="90">
        <v>80000</v>
      </c>
    </row>
    <row r="19" spans="1:3" s="88" customFormat="1" ht="30" customHeight="1" x14ac:dyDescent="0.15">
      <c r="A19" s="101" t="s">
        <v>82</v>
      </c>
      <c r="B19" s="91">
        <v>0.1</v>
      </c>
      <c r="C19" s="90">
        <v>70000</v>
      </c>
    </row>
    <row r="20" spans="1:3" s="88" customFormat="1" ht="30" customHeight="1" x14ac:dyDescent="0.15">
      <c r="A20" s="101" t="s">
        <v>83</v>
      </c>
      <c r="B20" s="91">
        <v>0</v>
      </c>
      <c r="C20" s="90">
        <v>0</v>
      </c>
    </row>
    <row r="21" spans="1:3" s="88" customFormat="1" ht="30" customHeight="1" x14ac:dyDescent="0.15">
      <c r="A21" s="101" t="s">
        <v>84</v>
      </c>
      <c r="B21" s="91">
        <v>0</v>
      </c>
      <c r="C21" s="90">
        <v>0</v>
      </c>
    </row>
    <row r="22" spans="1:3" s="88" customFormat="1" ht="30" customHeight="1" x14ac:dyDescent="0.15">
      <c r="A22" s="101" t="s">
        <v>85</v>
      </c>
      <c r="B22" s="91">
        <v>0</v>
      </c>
      <c r="C22" s="90">
        <v>0</v>
      </c>
    </row>
    <row r="23" spans="1:3" s="88" customFormat="1" ht="30" customHeight="1" x14ac:dyDescent="0.15">
      <c r="A23" s="101" t="s">
        <v>86</v>
      </c>
      <c r="B23" s="91">
        <v>0</v>
      </c>
      <c r="C23" s="90">
        <v>0</v>
      </c>
    </row>
    <row r="24" spans="1:3" s="88" customFormat="1" ht="30" customHeight="1" x14ac:dyDescent="0.15">
      <c r="A24" s="89"/>
      <c r="B24" s="91"/>
      <c r="C24" s="90"/>
    </row>
    <row r="25" spans="1:3" s="88" customFormat="1" ht="39.75" customHeight="1" x14ac:dyDescent="0.15">
      <c r="A25" s="230" t="s">
        <v>146</v>
      </c>
      <c r="B25" s="230"/>
      <c r="C25" s="230"/>
    </row>
    <row r="26" spans="1:3" s="88" customFormat="1" ht="30" customHeight="1" x14ac:dyDescent="0.15">
      <c r="A26" s="89" t="s">
        <v>71</v>
      </c>
      <c r="B26" s="87" t="s">
        <v>73</v>
      </c>
    </row>
    <row r="27" spans="1:3" s="88" customFormat="1" ht="30" customHeight="1" x14ac:dyDescent="0.15">
      <c r="A27" s="101" t="s">
        <v>91</v>
      </c>
      <c r="B27" s="95">
        <v>10</v>
      </c>
    </row>
    <row r="28" spans="1:3" s="88" customFormat="1" ht="30" customHeight="1" x14ac:dyDescent="0.15">
      <c r="A28" s="101" t="s">
        <v>92</v>
      </c>
      <c r="B28" s="96">
        <v>10</v>
      </c>
    </row>
    <row r="29" spans="1:3" s="88" customFormat="1" ht="30" customHeight="1" x14ac:dyDescent="0.15">
      <c r="A29" s="101" t="s">
        <v>93</v>
      </c>
      <c r="B29" s="95">
        <v>80</v>
      </c>
    </row>
    <row r="30" spans="1:3" s="88" customFormat="1" ht="30" customHeight="1" x14ac:dyDescent="0.15">
      <c r="A30" s="101" t="s">
        <v>88</v>
      </c>
      <c r="B30" s="95">
        <v>0</v>
      </c>
    </row>
    <row r="31" spans="1:3" s="88" customFormat="1" ht="30" customHeight="1" x14ac:dyDescent="0.15">
      <c r="A31" s="101" t="s">
        <v>89</v>
      </c>
      <c r="B31" s="96">
        <v>0</v>
      </c>
    </row>
    <row r="32" spans="1:3" s="88" customFormat="1" ht="30" customHeight="1" x14ac:dyDescent="0.15">
      <c r="A32" s="101" t="s">
        <v>90</v>
      </c>
      <c r="B32" s="95">
        <v>0</v>
      </c>
    </row>
    <row r="33" spans="1:3" s="88" customFormat="1" ht="30" customHeight="1" x14ac:dyDescent="0.15">
      <c r="A33" s="101" t="s">
        <v>94</v>
      </c>
      <c r="B33" s="90">
        <v>0</v>
      </c>
    </row>
    <row r="34" spans="1:3" s="88" customFormat="1" ht="30" customHeight="1" x14ac:dyDescent="0.15">
      <c r="A34" s="101" t="s">
        <v>95</v>
      </c>
      <c r="B34" s="90">
        <v>4800</v>
      </c>
    </row>
    <row r="35" spans="1:3" s="88" customFormat="1" ht="30" customHeight="1" x14ac:dyDescent="0.15">
      <c r="A35" s="101" t="s">
        <v>96</v>
      </c>
      <c r="B35" s="90">
        <v>25000</v>
      </c>
    </row>
    <row r="36" spans="1:3" s="88" customFormat="1" ht="30" customHeight="1" x14ac:dyDescent="0.15">
      <c r="A36" s="101" t="s">
        <v>97</v>
      </c>
      <c r="B36" s="90">
        <v>1000</v>
      </c>
    </row>
    <row r="37" spans="1:3" s="88" customFormat="1" ht="30" customHeight="1" x14ac:dyDescent="0.15">
      <c r="A37" s="101" t="s">
        <v>98</v>
      </c>
      <c r="B37" s="90">
        <v>1000</v>
      </c>
    </row>
    <row r="39" spans="1:3" ht="30" customHeight="1" x14ac:dyDescent="0.2">
      <c r="A39" s="230" t="s">
        <v>87</v>
      </c>
      <c r="B39" s="230"/>
      <c r="C39" s="230"/>
    </row>
    <row r="40" spans="1:3" ht="30" customHeight="1" x14ac:dyDescent="0.2">
      <c r="A40" s="89" t="s">
        <v>71</v>
      </c>
      <c r="B40" s="87" t="s">
        <v>73</v>
      </c>
      <c r="C40" s="88"/>
    </row>
    <row r="41" spans="1:3" ht="30" customHeight="1" x14ac:dyDescent="0.2">
      <c r="A41" s="134" t="s">
        <v>153</v>
      </c>
      <c r="B41" s="95">
        <v>3</v>
      </c>
      <c r="C41" s="88"/>
    </row>
    <row r="42" spans="1:3" ht="30" customHeight="1" x14ac:dyDescent="0.2">
      <c r="A42" s="134" t="s">
        <v>154</v>
      </c>
      <c r="B42" s="95">
        <v>2.5</v>
      </c>
      <c r="C42" s="88"/>
    </row>
    <row r="43" spans="1:3" ht="30" customHeight="1" x14ac:dyDescent="0.2">
      <c r="A43" s="104" t="s">
        <v>99</v>
      </c>
      <c r="B43" s="97">
        <v>0.6</v>
      </c>
      <c r="C43" s="88"/>
    </row>
    <row r="44" spans="1:3" ht="30" customHeight="1" x14ac:dyDescent="0.2">
      <c r="A44" s="104" t="s">
        <v>100</v>
      </c>
      <c r="B44" s="97">
        <v>0.05</v>
      </c>
      <c r="C44" s="88"/>
    </row>
    <row r="45" spans="1:3" ht="30" customHeight="1" x14ac:dyDescent="0.2">
      <c r="A45" s="104" t="s">
        <v>101</v>
      </c>
      <c r="B45" s="97">
        <v>0.1</v>
      </c>
      <c r="C45" s="88"/>
    </row>
    <row r="46" spans="1:3" ht="30" customHeight="1" x14ac:dyDescent="0.2">
      <c r="A46" s="104" t="s">
        <v>102</v>
      </c>
      <c r="B46" s="97">
        <v>0.15</v>
      </c>
      <c r="C46" s="88"/>
    </row>
    <row r="47" spans="1:3" ht="30" customHeight="1" x14ac:dyDescent="0.2">
      <c r="A47" s="104" t="s">
        <v>103</v>
      </c>
      <c r="B47" s="97">
        <v>0.2</v>
      </c>
      <c r="C47" s="88"/>
    </row>
    <row r="48" spans="1:3" ht="30" customHeight="1" x14ac:dyDescent="0.2">
      <c r="A48" s="104" t="s">
        <v>104</v>
      </c>
      <c r="B48" s="103">
        <v>0.8</v>
      </c>
      <c r="C48" s="88"/>
    </row>
    <row r="49" spans="1:3" ht="30" customHeight="1" x14ac:dyDescent="0.2">
      <c r="A49" s="104" t="s">
        <v>105</v>
      </c>
      <c r="B49" s="103">
        <v>0.1</v>
      </c>
      <c r="C49" s="88"/>
    </row>
    <row r="50" spans="1:3" ht="30" customHeight="1" x14ac:dyDescent="0.2">
      <c r="A50" s="104" t="s">
        <v>106</v>
      </c>
      <c r="B50" s="103">
        <v>0.17499999999999999</v>
      </c>
      <c r="C50" s="88"/>
    </row>
    <row r="51" spans="1:3" ht="30" customHeight="1" x14ac:dyDescent="0.2">
      <c r="A51" s="104" t="s">
        <v>107</v>
      </c>
      <c r="B51" s="103">
        <v>0.25</v>
      </c>
      <c r="C51" s="88"/>
    </row>
    <row r="52" spans="1:3" ht="30" customHeight="1" x14ac:dyDescent="0.2">
      <c r="A52" s="104" t="s">
        <v>108</v>
      </c>
      <c r="B52" s="97">
        <v>0.3</v>
      </c>
      <c r="C52" s="88"/>
    </row>
  </sheetData>
  <mergeCells count="2">
    <mergeCell ref="A25:C25"/>
    <mergeCell ref="A39:C39"/>
  </mergeCells>
  <pageMargins left="0.7" right="0.7" top="0.75" bottom="0.75" header="0.3" footer="0.3"/>
  <pageSetup orientation="portrait" horizontalDpi="4294967293" verticalDpi="0"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B16"/>
  <sheetViews>
    <sheetView workbookViewId="0">
      <selection activeCell="B3" sqref="B3"/>
    </sheetView>
  </sheetViews>
  <sheetFormatPr baseColWidth="10" defaultColWidth="8.83203125" defaultRowHeight="13" x14ac:dyDescent="0.15"/>
  <cols>
    <col min="1" max="1" width="13.1640625" style="111" customWidth="1"/>
    <col min="2" max="2" width="74.83203125" style="110" customWidth="1"/>
  </cols>
  <sheetData>
    <row r="1" spans="1:2" ht="19" x14ac:dyDescent="0.15">
      <c r="A1" s="109" t="s">
        <v>109</v>
      </c>
    </row>
    <row r="3" spans="1:2" ht="14" x14ac:dyDescent="0.15">
      <c r="A3" s="111" t="s">
        <v>110</v>
      </c>
      <c r="B3" s="110" t="s">
        <v>111</v>
      </c>
    </row>
    <row r="4" spans="1:2" ht="42" x14ac:dyDescent="0.15">
      <c r="A4" s="111" t="s">
        <v>112</v>
      </c>
      <c r="B4" s="116" t="s">
        <v>139</v>
      </c>
    </row>
    <row r="5" spans="1:2" ht="28" x14ac:dyDescent="0.15">
      <c r="A5" s="111" t="s">
        <v>113</v>
      </c>
      <c r="B5" s="111" t="s">
        <v>151</v>
      </c>
    </row>
    <row r="6" spans="1:2" ht="42" x14ac:dyDescent="0.15">
      <c r="A6" s="111" t="s">
        <v>114</v>
      </c>
      <c r="B6" s="111" t="s">
        <v>115</v>
      </c>
    </row>
    <row r="7" spans="1:2" ht="84" x14ac:dyDescent="0.15">
      <c r="A7" s="111" t="s">
        <v>116</v>
      </c>
      <c r="B7" s="116" t="s">
        <v>152</v>
      </c>
    </row>
    <row r="8" spans="1:2" ht="140" x14ac:dyDescent="0.15">
      <c r="A8" s="111" t="s">
        <v>117</v>
      </c>
      <c r="B8" s="111" t="s">
        <v>118</v>
      </c>
    </row>
    <row r="9" spans="1:2" ht="28" x14ac:dyDescent="0.15">
      <c r="A9" s="111" t="s">
        <v>119</v>
      </c>
      <c r="B9" s="111" t="s">
        <v>120</v>
      </c>
    </row>
    <row r="10" spans="1:2" ht="98" x14ac:dyDescent="0.15">
      <c r="A10" s="111" t="s">
        <v>121</v>
      </c>
      <c r="B10" s="111" t="s">
        <v>122</v>
      </c>
    </row>
    <row r="11" spans="1:2" ht="126" x14ac:dyDescent="0.15">
      <c r="A11" s="111" t="s">
        <v>123</v>
      </c>
      <c r="B11" s="116" t="s">
        <v>136</v>
      </c>
    </row>
    <row r="12" spans="1:2" ht="70" x14ac:dyDescent="0.15">
      <c r="A12" s="111" t="s">
        <v>124</v>
      </c>
      <c r="B12" s="116" t="s">
        <v>137</v>
      </c>
    </row>
    <row r="13" spans="1:2" ht="56" x14ac:dyDescent="0.15">
      <c r="A13" s="111" t="s">
        <v>127</v>
      </c>
      <c r="B13" s="111" t="s">
        <v>125</v>
      </c>
    </row>
    <row r="14" spans="1:2" ht="98" x14ac:dyDescent="0.15">
      <c r="A14" s="112" t="s">
        <v>126</v>
      </c>
      <c r="B14" s="117" t="s">
        <v>138</v>
      </c>
    </row>
    <row r="15" spans="1:2" ht="98" x14ac:dyDescent="0.15">
      <c r="A15" s="111" t="s">
        <v>128</v>
      </c>
      <c r="B15" s="116" t="s">
        <v>130</v>
      </c>
    </row>
    <row r="16" spans="1:2" ht="56" x14ac:dyDescent="0.15">
      <c r="A16" s="112" t="s">
        <v>129</v>
      </c>
      <c r="B16" s="114" t="s">
        <v>131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3:B32"/>
  <sheetViews>
    <sheetView workbookViewId="0">
      <selection activeCell="P23" sqref="P23"/>
    </sheetView>
  </sheetViews>
  <sheetFormatPr baseColWidth="10" defaultColWidth="8.83203125" defaultRowHeight="13" x14ac:dyDescent="0.15"/>
  <cols>
    <col min="1" max="1" width="29.83203125" customWidth="1"/>
    <col min="2" max="2" width="10.5" customWidth="1"/>
    <col min="3" max="3" width="9.5" bestFit="1" customWidth="1"/>
  </cols>
  <sheetData>
    <row r="3" spans="1:2" ht="14" thickBot="1" x14ac:dyDescent="0.2"/>
    <row r="4" spans="1:2" ht="16" thickBot="1" x14ac:dyDescent="0.2">
      <c r="A4" s="118" t="s">
        <v>30</v>
      </c>
      <c r="B4" s="119" t="s">
        <v>140</v>
      </c>
    </row>
    <row r="5" spans="1:2" ht="14" x14ac:dyDescent="0.15">
      <c r="A5" s="120" t="s">
        <v>31</v>
      </c>
      <c r="B5" s="121">
        <f>+'Other Fiscal Models'!C22</f>
        <v>106375</v>
      </c>
    </row>
    <row r="6" spans="1:2" ht="15" thickBot="1" x14ac:dyDescent="0.2">
      <c r="A6" s="122" t="s">
        <v>38</v>
      </c>
      <c r="B6" s="123" t="e">
        <f>+'Other Fiscal Models'!C30</f>
        <v>#REF!</v>
      </c>
    </row>
    <row r="7" spans="1:2" ht="15" thickBot="1" x14ac:dyDescent="0.2">
      <c r="A7" s="130" t="s">
        <v>142</v>
      </c>
      <c r="B7" s="131" t="e">
        <f>+B5-B6</f>
        <v>#REF!</v>
      </c>
    </row>
    <row r="28" spans="1:2" ht="14" thickBot="1" x14ac:dyDescent="0.2"/>
    <row r="29" spans="1:2" ht="16" thickBot="1" x14ac:dyDescent="0.2">
      <c r="A29" s="124" t="s">
        <v>143</v>
      </c>
      <c r="B29" s="125" t="s">
        <v>144</v>
      </c>
    </row>
    <row r="30" spans="1:2" ht="14" x14ac:dyDescent="0.15">
      <c r="A30" s="126" t="s">
        <v>31</v>
      </c>
      <c r="B30" s="127">
        <f>+'Other Fiscal Models'!C46+'Other Fiscal Models'!C42*'Other Fiscal Models'!C49</f>
        <v>13504</v>
      </c>
    </row>
    <row r="31" spans="1:2" ht="15" thickBot="1" x14ac:dyDescent="0.2">
      <c r="A31" s="128" t="s">
        <v>38</v>
      </c>
      <c r="B31" s="129">
        <f>+'Other Fiscal Models'!C47+'Other Fiscal Models'!C43*'Other Fiscal Models'!C49</f>
        <v>10128</v>
      </c>
    </row>
    <row r="32" spans="1:2" ht="15" thickBot="1" x14ac:dyDescent="0.2">
      <c r="A32" s="132" t="s">
        <v>141</v>
      </c>
      <c r="B32" s="133">
        <f>+B30-B31</f>
        <v>3376</v>
      </c>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ROI Model - Semester Schools</vt:lpstr>
      <vt:lpstr>ROI Model - Quarter Schools</vt:lpstr>
      <vt:lpstr>Other Fiscal Models</vt:lpstr>
      <vt:lpstr>Model Inputs</vt:lpstr>
      <vt:lpstr>Instructions</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Kristi Short</cp:lastModifiedBy>
  <cp:lastPrinted>2015-06-01T17:28:38Z</cp:lastPrinted>
  <dcterms:created xsi:type="dcterms:W3CDTF">2006-12-08T22:28:24Z</dcterms:created>
  <dcterms:modified xsi:type="dcterms:W3CDTF">2019-01-02T16:26:44Z</dcterms:modified>
</cp:coreProperties>
</file>