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Elizabeth Chivers\Documents\Data Requests\Local Revenues Data Request\FY 2025 Local Revenues\Report\"/>
    </mc:Choice>
  </mc:AlternateContent>
  <xr:revisionPtr revIDLastSave="0" documentId="13_ncr:1_{1E7DE7F6-F9B3-46CE-9746-4DA7F4865F37}" xr6:coauthVersionLast="47" xr6:coauthVersionMax="47" xr10:uidLastSave="{00000000-0000-0000-0000-000000000000}"/>
  <bookViews>
    <workbookView xWindow="6645" yWindow="330" windowWidth="22245" windowHeight="14700" xr2:uid="{00000000-000D-0000-FFFF-FFFF00000000}"/>
  </bookViews>
  <sheets>
    <sheet name="Cover" sheetId="2" r:id="rId1"/>
    <sheet name="Tuition &amp; Fees Summary" sheetId="3" r:id="rId2"/>
    <sheet name="Tuition &amp; Fees By College" sheetId="4" r:id="rId3"/>
    <sheet name="Dual Credit by College" sheetId="5" r:id="rId4"/>
    <sheet name="Dual Credit Costs" sheetId="6" r:id="rId5"/>
    <sheet name="Branch Taxes" sheetId="7" r:id="rId6"/>
    <sheet name="Property Tax" sheetId="8" r:id="rId7"/>
    <sheet name="Local Revenus Request FY25"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8" l="1"/>
  <c r="E51" i="8" l="1"/>
  <c r="D51" i="8"/>
  <c r="C51" i="8"/>
  <c r="B51" i="8"/>
  <c r="H61" i="5"/>
  <c r="C11" i="5"/>
  <c r="B11" i="5"/>
  <c r="E11" i="5"/>
  <c r="D11" i="5"/>
  <c r="E12" i="5"/>
  <c r="C12" i="5"/>
  <c r="D12" i="5"/>
  <c r="B12" i="5"/>
  <c r="H65" i="5" l="1"/>
  <c r="H64" i="5"/>
  <c r="H63" i="5"/>
  <c r="H62" i="5"/>
  <c r="H60" i="5"/>
  <c r="H59" i="5"/>
  <c r="H58" i="5"/>
  <c r="H57" i="5"/>
  <c r="H56" i="5"/>
  <c r="H55" i="5"/>
  <c r="H54" i="5"/>
  <c r="H53" i="5"/>
  <c r="H52" i="5"/>
  <c r="H51" i="5"/>
  <c r="H50" i="5"/>
  <c r="H49" i="5"/>
  <c r="H48" i="5"/>
  <c r="H47" i="5"/>
  <c r="H46" i="5"/>
  <c r="H45" i="5"/>
  <c r="H44" i="5"/>
  <c r="H43" i="5"/>
  <c r="H42" i="5"/>
  <c r="H41" i="5"/>
  <c r="H40" i="5"/>
  <c r="H39" i="5"/>
  <c r="H38" i="5"/>
  <c r="H37" i="5"/>
  <c r="H36" i="5"/>
  <c r="H35" i="5"/>
  <c r="H34" i="5"/>
  <c r="H32" i="5"/>
  <c r="H31" i="5"/>
  <c r="H30" i="5"/>
  <c r="H29" i="5"/>
  <c r="H28" i="5"/>
  <c r="H27" i="5"/>
  <c r="H26" i="5"/>
  <c r="H25" i="5"/>
  <c r="H24" i="5"/>
  <c r="H23" i="5"/>
  <c r="H22" i="5"/>
  <c r="H21" i="5"/>
  <c r="H20" i="5"/>
  <c r="G66" i="5"/>
  <c r="F66" i="5"/>
  <c r="K118" i="4"/>
  <c r="J118" i="4"/>
  <c r="G118" i="4"/>
  <c r="F118" i="4"/>
  <c r="C118" i="4"/>
  <c r="B118" i="4"/>
  <c r="L69" i="4"/>
  <c r="M69" i="4" s="1"/>
  <c r="L70" i="4"/>
  <c r="M70" i="4" s="1"/>
  <c r="L71" i="4"/>
  <c r="M71" i="4" s="1"/>
  <c r="L72" i="4"/>
  <c r="M72" i="4" s="1"/>
  <c r="L73" i="4"/>
  <c r="M73" i="4" s="1"/>
  <c r="L74" i="4"/>
  <c r="M74" i="4" s="1"/>
  <c r="L75" i="4"/>
  <c r="M75" i="4" s="1"/>
  <c r="L76" i="4"/>
  <c r="M76" i="4" s="1"/>
  <c r="L77" i="4"/>
  <c r="M77" i="4" s="1"/>
  <c r="L78" i="4"/>
  <c r="M78" i="4" s="1"/>
  <c r="L79" i="4"/>
  <c r="M79" i="4" s="1"/>
  <c r="L80" i="4"/>
  <c r="M80" i="4" s="1"/>
  <c r="L81" i="4"/>
  <c r="M81" i="4" s="1"/>
  <c r="L82" i="4"/>
  <c r="M82" i="4" s="1"/>
  <c r="L83" i="4"/>
  <c r="M83" i="4" s="1"/>
  <c r="L84" i="4"/>
  <c r="M84" i="4" s="1"/>
  <c r="L85" i="4"/>
  <c r="M85" i="4" s="1"/>
  <c r="L86" i="4"/>
  <c r="M86" i="4" s="1"/>
  <c r="L87" i="4"/>
  <c r="M87" i="4" s="1"/>
  <c r="L88" i="4"/>
  <c r="M88" i="4" s="1"/>
  <c r="L89" i="4"/>
  <c r="M89" i="4" s="1"/>
  <c r="L90" i="4"/>
  <c r="M90" i="4" s="1"/>
  <c r="L91" i="4"/>
  <c r="M91" i="4" s="1"/>
  <c r="L92" i="4"/>
  <c r="M92" i="4" s="1"/>
  <c r="L93" i="4"/>
  <c r="M93" i="4" s="1"/>
  <c r="L94" i="4"/>
  <c r="M94" i="4" s="1"/>
  <c r="L95" i="4"/>
  <c r="M95" i="4" s="1"/>
  <c r="L96" i="4"/>
  <c r="M96" i="4" s="1"/>
  <c r="L97" i="4"/>
  <c r="M97" i="4" s="1"/>
  <c r="L98" i="4"/>
  <c r="M98" i="4" s="1"/>
  <c r="L99" i="4"/>
  <c r="M99" i="4" s="1"/>
  <c r="L100" i="4"/>
  <c r="M100" i="4" s="1"/>
  <c r="L101" i="4"/>
  <c r="M101" i="4" s="1"/>
  <c r="L102" i="4"/>
  <c r="M102" i="4" s="1"/>
  <c r="L103" i="4"/>
  <c r="M103" i="4" s="1"/>
  <c r="L104" i="4"/>
  <c r="M104" i="4" s="1"/>
  <c r="L105" i="4"/>
  <c r="M105" i="4" s="1"/>
  <c r="L106" i="4"/>
  <c r="M106" i="4" s="1"/>
  <c r="L107" i="4"/>
  <c r="M107" i="4" s="1"/>
  <c r="L108" i="4"/>
  <c r="M108" i="4" s="1"/>
  <c r="L109" i="4"/>
  <c r="M109" i="4" s="1"/>
  <c r="L110" i="4"/>
  <c r="M110" i="4" s="1"/>
  <c r="L111" i="4"/>
  <c r="M111" i="4" s="1"/>
  <c r="L112" i="4"/>
  <c r="M112" i="4" s="1"/>
  <c r="L113" i="4"/>
  <c r="M113" i="4" s="1"/>
  <c r="L114" i="4"/>
  <c r="M114" i="4" s="1"/>
  <c r="L115" i="4"/>
  <c r="M115" i="4" s="1"/>
  <c r="L116" i="4"/>
  <c r="M116" i="4" s="1"/>
  <c r="L117" i="4"/>
  <c r="M117" i="4" s="1"/>
  <c r="L68" i="4"/>
  <c r="M68" i="4" s="1"/>
  <c r="H69" i="4"/>
  <c r="I69" i="4" s="1"/>
  <c r="H70" i="4"/>
  <c r="I70" i="4" s="1"/>
  <c r="H71" i="4"/>
  <c r="I71" i="4" s="1"/>
  <c r="H72" i="4"/>
  <c r="I72" i="4" s="1"/>
  <c r="H73" i="4"/>
  <c r="I73" i="4" s="1"/>
  <c r="H74" i="4"/>
  <c r="I74" i="4" s="1"/>
  <c r="H75" i="4"/>
  <c r="I75" i="4" s="1"/>
  <c r="H76" i="4"/>
  <c r="I76" i="4" s="1"/>
  <c r="H77" i="4"/>
  <c r="I77" i="4" s="1"/>
  <c r="H78" i="4"/>
  <c r="I78" i="4" s="1"/>
  <c r="H79" i="4"/>
  <c r="I79" i="4" s="1"/>
  <c r="H80" i="4"/>
  <c r="I80" i="4" s="1"/>
  <c r="H81" i="4"/>
  <c r="I81" i="4" s="1"/>
  <c r="H82" i="4"/>
  <c r="I82" i="4" s="1"/>
  <c r="H83" i="4"/>
  <c r="I83" i="4" s="1"/>
  <c r="H84" i="4"/>
  <c r="I84" i="4" s="1"/>
  <c r="H85" i="4"/>
  <c r="I85" i="4" s="1"/>
  <c r="H86" i="4"/>
  <c r="I86" i="4" s="1"/>
  <c r="H87" i="4"/>
  <c r="I87" i="4" s="1"/>
  <c r="H88" i="4"/>
  <c r="I88" i="4" s="1"/>
  <c r="H89" i="4"/>
  <c r="I89" i="4" s="1"/>
  <c r="H90" i="4"/>
  <c r="I90" i="4" s="1"/>
  <c r="H91" i="4"/>
  <c r="I91" i="4" s="1"/>
  <c r="H92" i="4"/>
  <c r="I92" i="4" s="1"/>
  <c r="H93" i="4"/>
  <c r="I93" i="4" s="1"/>
  <c r="H94" i="4"/>
  <c r="I94" i="4" s="1"/>
  <c r="H95" i="4"/>
  <c r="I95" i="4" s="1"/>
  <c r="H96" i="4"/>
  <c r="I96" i="4" s="1"/>
  <c r="H97" i="4"/>
  <c r="I97" i="4" s="1"/>
  <c r="H98" i="4"/>
  <c r="I98" i="4" s="1"/>
  <c r="H99" i="4"/>
  <c r="I99" i="4" s="1"/>
  <c r="H100" i="4"/>
  <c r="I100" i="4" s="1"/>
  <c r="H101" i="4"/>
  <c r="I101" i="4" s="1"/>
  <c r="H102" i="4"/>
  <c r="I102" i="4" s="1"/>
  <c r="H103" i="4"/>
  <c r="I103" i="4" s="1"/>
  <c r="H104" i="4"/>
  <c r="I104" i="4" s="1"/>
  <c r="H105" i="4"/>
  <c r="I105" i="4" s="1"/>
  <c r="H106" i="4"/>
  <c r="I106" i="4" s="1"/>
  <c r="H107" i="4"/>
  <c r="I107" i="4" s="1"/>
  <c r="H108" i="4"/>
  <c r="I108" i="4" s="1"/>
  <c r="H109" i="4"/>
  <c r="I109" i="4" s="1"/>
  <c r="H110" i="4"/>
  <c r="I110" i="4" s="1"/>
  <c r="H111" i="4"/>
  <c r="I111" i="4" s="1"/>
  <c r="H112" i="4"/>
  <c r="I112" i="4" s="1"/>
  <c r="H113" i="4"/>
  <c r="I113" i="4" s="1"/>
  <c r="H114" i="4"/>
  <c r="I114" i="4" s="1"/>
  <c r="H115" i="4"/>
  <c r="I115" i="4" s="1"/>
  <c r="H116" i="4"/>
  <c r="I116" i="4" s="1"/>
  <c r="H117" i="4"/>
  <c r="I117" i="4" s="1"/>
  <c r="H68" i="4"/>
  <c r="I68" i="4" s="1"/>
  <c r="D69" i="4"/>
  <c r="E69" i="4" s="1"/>
  <c r="D70" i="4"/>
  <c r="E70" i="4" s="1"/>
  <c r="D71" i="4"/>
  <c r="E71" i="4" s="1"/>
  <c r="D72" i="4"/>
  <c r="E72" i="4" s="1"/>
  <c r="D73" i="4"/>
  <c r="E73" i="4" s="1"/>
  <c r="D74" i="4"/>
  <c r="E74" i="4" s="1"/>
  <c r="D75" i="4"/>
  <c r="E75" i="4" s="1"/>
  <c r="D76" i="4"/>
  <c r="E76" i="4" s="1"/>
  <c r="D77" i="4"/>
  <c r="E77" i="4" s="1"/>
  <c r="D78" i="4"/>
  <c r="E78" i="4" s="1"/>
  <c r="D79" i="4"/>
  <c r="E79" i="4" s="1"/>
  <c r="D80" i="4"/>
  <c r="E80" i="4" s="1"/>
  <c r="D81" i="4"/>
  <c r="E81" i="4" s="1"/>
  <c r="D82" i="4"/>
  <c r="E82" i="4" s="1"/>
  <c r="D83" i="4"/>
  <c r="E83" i="4" s="1"/>
  <c r="D84" i="4"/>
  <c r="E84" i="4" s="1"/>
  <c r="D85" i="4"/>
  <c r="E85" i="4" s="1"/>
  <c r="D86" i="4"/>
  <c r="E86" i="4" s="1"/>
  <c r="D87" i="4"/>
  <c r="E87" i="4" s="1"/>
  <c r="D88" i="4"/>
  <c r="E88" i="4" s="1"/>
  <c r="D89" i="4"/>
  <c r="E89" i="4" s="1"/>
  <c r="D90" i="4"/>
  <c r="E90" i="4" s="1"/>
  <c r="D91" i="4"/>
  <c r="E91" i="4" s="1"/>
  <c r="D92" i="4"/>
  <c r="E92" i="4" s="1"/>
  <c r="D93" i="4"/>
  <c r="E93" i="4" s="1"/>
  <c r="D94" i="4"/>
  <c r="E94" i="4" s="1"/>
  <c r="D95" i="4"/>
  <c r="E95" i="4" s="1"/>
  <c r="D96" i="4"/>
  <c r="E96" i="4" s="1"/>
  <c r="D97" i="4"/>
  <c r="E97" i="4" s="1"/>
  <c r="D98" i="4"/>
  <c r="E98" i="4" s="1"/>
  <c r="D99" i="4"/>
  <c r="E99" i="4" s="1"/>
  <c r="D100" i="4"/>
  <c r="E100" i="4" s="1"/>
  <c r="D101" i="4"/>
  <c r="E101" i="4" s="1"/>
  <c r="D102" i="4"/>
  <c r="E102" i="4" s="1"/>
  <c r="D103" i="4"/>
  <c r="E103" i="4" s="1"/>
  <c r="D104" i="4"/>
  <c r="E104" i="4" s="1"/>
  <c r="D105" i="4"/>
  <c r="E105" i="4" s="1"/>
  <c r="D106" i="4"/>
  <c r="E106" i="4" s="1"/>
  <c r="D107" i="4"/>
  <c r="E107" i="4" s="1"/>
  <c r="D108" i="4"/>
  <c r="E108" i="4" s="1"/>
  <c r="D109" i="4"/>
  <c r="E109" i="4" s="1"/>
  <c r="D110" i="4"/>
  <c r="E110" i="4" s="1"/>
  <c r="D111" i="4"/>
  <c r="E111" i="4" s="1"/>
  <c r="D112" i="4"/>
  <c r="E112" i="4" s="1"/>
  <c r="D113" i="4"/>
  <c r="E113" i="4" s="1"/>
  <c r="D114" i="4"/>
  <c r="E114" i="4" s="1"/>
  <c r="D115" i="4"/>
  <c r="E115" i="4" s="1"/>
  <c r="D116" i="4"/>
  <c r="E116" i="4" s="1"/>
  <c r="D117" i="4"/>
  <c r="E117" i="4" s="1"/>
  <c r="D68" i="4"/>
  <c r="E68" i="4" s="1"/>
  <c r="K55" i="4"/>
  <c r="C16" i="3" s="1"/>
  <c r="K16" i="3" s="1"/>
  <c r="M16" i="3" s="1"/>
  <c r="J55" i="4"/>
  <c r="C15" i="3" s="1"/>
  <c r="K15" i="3" s="1"/>
  <c r="L15" i="3" s="1"/>
  <c r="G55" i="4"/>
  <c r="C11" i="3" s="1"/>
  <c r="K11" i="3" s="1"/>
  <c r="L11" i="3" s="1"/>
  <c r="F55" i="4"/>
  <c r="C10" i="3" s="1"/>
  <c r="D10" i="3" s="1"/>
  <c r="E10" i="3" s="1"/>
  <c r="C55" i="4"/>
  <c r="B55" i="4"/>
  <c r="L6" i="4"/>
  <c r="M6" i="4" s="1"/>
  <c r="L7" i="4"/>
  <c r="M7" i="4" s="1"/>
  <c r="L8" i="4"/>
  <c r="M8" i="4" s="1"/>
  <c r="L9" i="4"/>
  <c r="M9" i="4" s="1"/>
  <c r="L10" i="4"/>
  <c r="M10" i="4" s="1"/>
  <c r="L11" i="4"/>
  <c r="M11" i="4" s="1"/>
  <c r="L12" i="4"/>
  <c r="M12" i="4" s="1"/>
  <c r="L13" i="4"/>
  <c r="M13" i="4" s="1"/>
  <c r="L14" i="4"/>
  <c r="M14" i="4" s="1"/>
  <c r="L15" i="4"/>
  <c r="M15" i="4" s="1"/>
  <c r="L16" i="4"/>
  <c r="M16" i="4" s="1"/>
  <c r="L17" i="4"/>
  <c r="M17" i="4" s="1"/>
  <c r="L18" i="4"/>
  <c r="M18" i="4" s="1"/>
  <c r="L19" i="4"/>
  <c r="M19" i="4" s="1"/>
  <c r="L20" i="4"/>
  <c r="M20" i="4" s="1"/>
  <c r="L21" i="4"/>
  <c r="M21" i="4" s="1"/>
  <c r="L22" i="4"/>
  <c r="M22" i="4" s="1"/>
  <c r="L23" i="4"/>
  <c r="M23" i="4" s="1"/>
  <c r="L24" i="4"/>
  <c r="M24" i="4" s="1"/>
  <c r="L25" i="4"/>
  <c r="M25" i="4" s="1"/>
  <c r="L26" i="4"/>
  <c r="M26" i="4" s="1"/>
  <c r="L27" i="4"/>
  <c r="M27" i="4" s="1"/>
  <c r="L28" i="4"/>
  <c r="M28" i="4" s="1"/>
  <c r="L29" i="4"/>
  <c r="M29" i="4" s="1"/>
  <c r="L30" i="4"/>
  <c r="M30" i="4" s="1"/>
  <c r="L31" i="4"/>
  <c r="M31" i="4" s="1"/>
  <c r="L32" i="4"/>
  <c r="M32" i="4"/>
  <c r="L33" i="4"/>
  <c r="M33" i="4" s="1"/>
  <c r="L34" i="4"/>
  <c r="M34" i="4" s="1"/>
  <c r="L35" i="4"/>
  <c r="M35" i="4" s="1"/>
  <c r="L36" i="4"/>
  <c r="M36" i="4" s="1"/>
  <c r="L37" i="4"/>
  <c r="M37" i="4" s="1"/>
  <c r="L38" i="4"/>
  <c r="M38" i="4" s="1"/>
  <c r="L39" i="4"/>
  <c r="M39" i="4" s="1"/>
  <c r="L40" i="4"/>
  <c r="M40" i="4" s="1"/>
  <c r="L41" i="4"/>
  <c r="M41" i="4" s="1"/>
  <c r="L42" i="4"/>
  <c r="M42" i="4" s="1"/>
  <c r="L43" i="4"/>
  <c r="M43" i="4" s="1"/>
  <c r="L44" i="4"/>
  <c r="M44" i="4" s="1"/>
  <c r="L45" i="4"/>
  <c r="M45" i="4" s="1"/>
  <c r="L46" i="4"/>
  <c r="M46" i="4" s="1"/>
  <c r="L47" i="4"/>
  <c r="M47" i="4" s="1"/>
  <c r="L48" i="4"/>
  <c r="M48" i="4" s="1"/>
  <c r="L49" i="4"/>
  <c r="M49" i="4" s="1"/>
  <c r="L50" i="4"/>
  <c r="M50" i="4" s="1"/>
  <c r="L51" i="4"/>
  <c r="M51" i="4" s="1"/>
  <c r="L52" i="4"/>
  <c r="M52" i="4" s="1"/>
  <c r="L53" i="4"/>
  <c r="M53" i="4" s="1"/>
  <c r="L54" i="4"/>
  <c r="M54" i="4" s="1"/>
  <c r="L5" i="4"/>
  <c r="M5" i="4" s="1"/>
  <c r="H6" i="4"/>
  <c r="I6" i="4" s="1"/>
  <c r="H7" i="4"/>
  <c r="I7" i="4" s="1"/>
  <c r="H8" i="4"/>
  <c r="I8" i="4" s="1"/>
  <c r="H9" i="4"/>
  <c r="I9" i="4" s="1"/>
  <c r="H10" i="4"/>
  <c r="I10" i="4" s="1"/>
  <c r="H11" i="4"/>
  <c r="I11" i="4" s="1"/>
  <c r="H12" i="4"/>
  <c r="I12" i="4" s="1"/>
  <c r="H13" i="4"/>
  <c r="I13" i="4" s="1"/>
  <c r="H14" i="4"/>
  <c r="I14" i="4" s="1"/>
  <c r="H15" i="4"/>
  <c r="I15" i="4" s="1"/>
  <c r="H16" i="4"/>
  <c r="I16" i="4" s="1"/>
  <c r="H17" i="4"/>
  <c r="I17" i="4" s="1"/>
  <c r="H18" i="4"/>
  <c r="I18" i="4" s="1"/>
  <c r="H19" i="4"/>
  <c r="I19" i="4" s="1"/>
  <c r="H20" i="4"/>
  <c r="I20" i="4" s="1"/>
  <c r="H21" i="4"/>
  <c r="I21" i="4" s="1"/>
  <c r="H22" i="4"/>
  <c r="I22" i="4" s="1"/>
  <c r="H23" i="4"/>
  <c r="I23" i="4" s="1"/>
  <c r="H24" i="4"/>
  <c r="I24" i="4" s="1"/>
  <c r="H25" i="4"/>
  <c r="I25" i="4" s="1"/>
  <c r="H26" i="4"/>
  <c r="I26" i="4" s="1"/>
  <c r="H27" i="4"/>
  <c r="I27" i="4" s="1"/>
  <c r="H28" i="4"/>
  <c r="I28" i="4" s="1"/>
  <c r="H29" i="4"/>
  <c r="I29" i="4" s="1"/>
  <c r="H30" i="4"/>
  <c r="I30" i="4" s="1"/>
  <c r="H31" i="4"/>
  <c r="I31" i="4" s="1"/>
  <c r="H32" i="4"/>
  <c r="I32" i="4" s="1"/>
  <c r="H33" i="4"/>
  <c r="I33" i="4" s="1"/>
  <c r="H34" i="4"/>
  <c r="I34" i="4" s="1"/>
  <c r="H35" i="4"/>
  <c r="I35" i="4" s="1"/>
  <c r="H36" i="4"/>
  <c r="I36" i="4" s="1"/>
  <c r="H37" i="4"/>
  <c r="I37" i="4" s="1"/>
  <c r="H38" i="4"/>
  <c r="I38" i="4" s="1"/>
  <c r="H39" i="4"/>
  <c r="I39" i="4" s="1"/>
  <c r="H40" i="4"/>
  <c r="I40" i="4" s="1"/>
  <c r="H41" i="4"/>
  <c r="I41" i="4" s="1"/>
  <c r="H42" i="4"/>
  <c r="I42" i="4" s="1"/>
  <c r="H43" i="4"/>
  <c r="I43" i="4" s="1"/>
  <c r="H44" i="4"/>
  <c r="I44" i="4" s="1"/>
  <c r="H45" i="4"/>
  <c r="I45" i="4" s="1"/>
  <c r="H46" i="4"/>
  <c r="I46" i="4" s="1"/>
  <c r="H47" i="4"/>
  <c r="I47" i="4" s="1"/>
  <c r="H48" i="4"/>
  <c r="I48" i="4" s="1"/>
  <c r="H49" i="4"/>
  <c r="I49" i="4" s="1"/>
  <c r="H50" i="4"/>
  <c r="I50" i="4" s="1"/>
  <c r="H51" i="4"/>
  <c r="I51" i="4" s="1"/>
  <c r="H52" i="4"/>
  <c r="I52" i="4" s="1"/>
  <c r="H53" i="4"/>
  <c r="I53" i="4" s="1"/>
  <c r="H54" i="4"/>
  <c r="I54" i="4" s="1"/>
  <c r="H5" i="4"/>
  <c r="I5" i="4" s="1"/>
  <c r="D6" i="4"/>
  <c r="E6" i="4" s="1"/>
  <c r="D7" i="4"/>
  <c r="E7" i="4" s="1"/>
  <c r="D8" i="4"/>
  <c r="E8" i="4" s="1"/>
  <c r="D9" i="4"/>
  <c r="E9" i="4" s="1"/>
  <c r="D10" i="4"/>
  <c r="E10" i="4" s="1"/>
  <c r="D11" i="4"/>
  <c r="E11" i="4" s="1"/>
  <c r="D12" i="4"/>
  <c r="E12" i="4" s="1"/>
  <c r="D13" i="4"/>
  <c r="E13" i="4" s="1"/>
  <c r="D14" i="4"/>
  <c r="E14" i="4" s="1"/>
  <c r="D15" i="4"/>
  <c r="E15" i="4" s="1"/>
  <c r="D16" i="4"/>
  <c r="E16" i="4" s="1"/>
  <c r="D17" i="4"/>
  <c r="E17" i="4" s="1"/>
  <c r="D18" i="4"/>
  <c r="E18" i="4" s="1"/>
  <c r="D19" i="4"/>
  <c r="E19" i="4" s="1"/>
  <c r="D20" i="4"/>
  <c r="E20" i="4" s="1"/>
  <c r="D21" i="4"/>
  <c r="E21" i="4" s="1"/>
  <c r="D22" i="4"/>
  <c r="E22" i="4" s="1"/>
  <c r="D23" i="4"/>
  <c r="E23" i="4" s="1"/>
  <c r="D24" i="4"/>
  <c r="E24" i="4" s="1"/>
  <c r="D25" i="4"/>
  <c r="E25" i="4" s="1"/>
  <c r="D26" i="4"/>
  <c r="E26" i="4" s="1"/>
  <c r="D27" i="4"/>
  <c r="E27" i="4" s="1"/>
  <c r="D28" i="4"/>
  <c r="E28" i="4" s="1"/>
  <c r="D29" i="4"/>
  <c r="E29" i="4" s="1"/>
  <c r="D30" i="4"/>
  <c r="E30" i="4" s="1"/>
  <c r="D31" i="4"/>
  <c r="E31" i="4" s="1"/>
  <c r="D32" i="4"/>
  <c r="E32" i="4" s="1"/>
  <c r="D33" i="4"/>
  <c r="E33" i="4" s="1"/>
  <c r="D34" i="4"/>
  <c r="E34" i="4" s="1"/>
  <c r="D35" i="4"/>
  <c r="E35" i="4" s="1"/>
  <c r="D36" i="4"/>
  <c r="E36" i="4" s="1"/>
  <c r="D37" i="4"/>
  <c r="E37" i="4" s="1"/>
  <c r="D38" i="4"/>
  <c r="E38" i="4" s="1"/>
  <c r="D39" i="4"/>
  <c r="E39" i="4" s="1"/>
  <c r="D40" i="4"/>
  <c r="E40" i="4" s="1"/>
  <c r="D41" i="4"/>
  <c r="E41" i="4" s="1"/>
  <c r="D42" i="4"/>
  <c r="E42" i="4" s="1"/>
  <c r="D43" i="4"/>
  <c r="E43" i="4" s="1"/>
  <c r="D44" i="4"/>
  <c r="E44" i="4" s="1"/>
  <c r="D45" i="4"/>
  <c r="E45" i="4" s="1"/>
  <c r="D46" i="4"/>
  <c r="E46" i="4" s="1"/>
  <c r="D47" i="4"/>
  <c r="E47" i="4" s="1"/>
  <c r="D48" i="4"/>
  <c r="E48" i="4" s="1"/>
  <c r="D49" i="4"/>
  <c r="E49" i="4" s="1"/>
  <c r="D50" i="4"/>
  <c r="E50" i="4" s="1"/>
  <c r="D51" i="4"/>
  <c r="E51" i="4" s="1"/>
  <c r="D52" i="4"/>
  <c r="E52" i="4" s="1"/>
  <c r="D53" i="4"/>
  <c r="E53" i="4" s="1"/>
  <c r="D54" i="4"/>
  <c r="E54" i="4" s="1"/>
  <c r="D5" i="4"/>
  <c r="E5" i="4" s="1"/>
  <c r="B55" i="8"/>
  <c r="O9" i="8" s="1"/>
  <c r="O5" i="8"/>
  <c r="O4" i="8"/>
  <c r="O7"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51" i="8"/>
  <c r="F3" i="8"/>
  <c r="D16" i="3" l="1"/>
  <c r="E16" i="3" s="1"/>
  <c r="D15" i="3"/>
  <c r="E15" i="3" s="1"/>
  <c r="C6" i="3"/>
  <c r="D6" i="3" s="1"/>
  <c r="E6" i="3" s="1"/>
  <c r="C5" i="3"/>
  <c r="K5" i="3" s="1"/>
  <c r="L5" i="3" s="1"/>
  <c r="K10" i="3"/>
  <c r="L10" i="3" s="1"/>
  <c r="D11" i="3"/>
  <c r="E11" i="3" s="1"/>
  <c r="D118" i="4"/>
  <c r="E118" i="4" s="1"/>
  <c r="H55" i="4"/>
  <c r="F55" i="8"/>
  <c r="O11" i="8" s="1"/>
  <c r="D55" i="4"/>
  <c r="C7" i="3" s="1"/>
  <c r="L118" i="4"/>
  <c r="M118" i="4" s="1"/>
  <c r="L55" i="4"/>
  <c r="H18" i="5"/>
  <c r="H66" i="5" s="1"/>
  <c r="M15" i="3"/>
  <c r="H118" i="4"/>
  <c r="I118" i="4" s="1"/>
  <c r="L16" i="3"/>
  <c r="M11" i="3"/>
  <c r="O6" i="8"/>
  <c r="O10" i="8"/>
  <c r="D5" i="3" l="1"/>
  <c r="E5" i="3" s="1"/>
  <c r="K6" i="3"/>
  <c r="M10" i="3"/>
  <c r="M5" i="3"/>
  <c r="M55" i="4"/>
  <c r="C18" i="3" s="1"/>
  <c r="C17" i="3"/>
  <c r="E55" i="4"/>
  <c r="C8" i="3" s="1"/>
  <c r="I55" i="4"/>
  <c r="C13" i="3" s="1"/>
  <c r="C12" i="3"/>
  <c r="M6" i="3" l="1"/>
  <c r="L6" i="3"/>
  <c r="K12" i="3"/>
  <c r="D12" i="3"/>
  <c r="E12" i="3" s="1"/>
  <c r="K13" i="3"/>
  <c r="D13" i="3"/>
  <c r="E13" i="3" s="1"/>
  <c r="K7" i="3"/>
  <c r="D7" i="3"/>
  <c r="E7" i="3" s="1"/>
  <c r="K8" i="3"/>
  <c r="D8" i="3"/>
  <c r="E8" i="3" s="1"/>
  <c r="D17" i="3"/>
  <c r="E17" i="3" s="1"/>
  <c r="K17" i="3"/>
  <c r="D18" i="3"/>
  <c r="E18" i="3" s="1"/>
  <c r="K18" i="3"/>
  <c r="M18" i="3" l="1"/>
  <c r="L18" i="3"/>
  <c r="M7" i="3"/>
  <c r="L7" i="3"/>
  <c r="M13" i="3"/>
  <c r="L13" i="3"/>
  <c r="M17" i="3"/>
  <c r="L17" i="3"/>
  <c r="M8" i="3"/>
  <c r="L8" i="3"/>
  <c r="L12" i="3"/>
  <c r="M12" i="3"/>
</calcChain>
</file>

<file path=xl/sharedStrings.xml><?xml version="1.0" encoding="utf-8"?>
<sst xmlns="http://schemas.openxmlformats.org/spreadsheetml/2006/main" count="612" uniqueCount="207">
  <si>
    <t/>
  </si>
  <si>
    <t>Angelina College</t>
  </si>
  <si>
    <t>No</t>
  </si>
  <si>
    <t>Yes</t>
  </si>
  <si>
    <t>None</t>
  </si>
  <si>
    <t>All</t>
  </si>
  <si>
    <t>Navarro College</t>
  </si>
  <si>
    <t xml:space="preserve">Some but not all </t>
  </si>
  <si>
    <t>North Central Texas College</t>
  </si>
  <si>
    <t>Weatherford College</t>
  </si>
  <si>
    <t>Central Texas College</t>
  </si>
  <si>
    <t>Blinn College</t>
  </si>
  <si>
    <t>College of the Mainland</t>
  </si>
  <si>
    <t>Trinity Valley Community College</t>
  </si>
  <si>
    <t>South Plains College</t>
  </si>
  <si>
    <t>Kilgore College</t>
  </si>
  <si>
    <t>Amarillo College</t>
  </si>
  <si>
    <t>Vernon College</t>
  </si>
  <si>
    <t>Western Texas College</t>
  </si>
  <si>
    <t>Victoria College</t>
  </si>
  <si>
    <t>Clarendon College</t>
  </si>
  <si>
    <t>Texas Southmost College</t>
  </si>
  <si>
    <t>Coastal Bend College</t>
  </si>
  <si>
    <t>Hill College</t>
  </si>
  <si>
    <t>Grayson College</t>
  </si>
  <si>
    <t>Midland College</t>
  </si>
  <si>
    <t>Howard College</t>
  </si>
  <si>
    <t>Odessa College</t>
  </si>
  <si>
    <t>Dallas College</t>
  </si>
  <si>
    <t>Panola College</t>
  </si>
  <si>
    <t>Wharton County Junior College</t>
  </si>
  <si>
    <t>South Texas College</t>
  </si>
  <si>
    <t>McLennan Community College</t>
  </si>
  <si>
    <t>Tyler Junior College</t>
  </si>
  <si>
    <t>Laredo College</t>
  </si>
  <si>
    <t>Temple College</t>
  </si>
  <si>
    <t>Cisco College</t>
  </si>
  <si>
    <t>Houston Community College</t>
  </si>
  <si>
    <t>Texarkana College</t>
  </si>
  <si>
    <t>Tarrant County College</t>
  </si>
  <si>
    <t>Lee College</t>
  </si>
  <si>
    <t>Paris Junior College</t>
  </si>
  <si>
    <t>San Jacinto College</t>
  </si>
  <si>
    <t>Brazosport College</t>
  </si>
  <si>
    <t>Ranger College</t>
  </si>
  <si>
    <t>Del Mar College</t>
  </si>
  <si>
    <t>Galveston College</t>
  </si>
  <si>
    <t>Northeast Texas Community College</t>
  </si>
  <si>
    <t>Average Fall Tuition &amp; Fees 10-Year Trend</t>
  </si>
  <si>
    <t>Difference</t>
  </si>
  <si>
    <t>% Difference</t>
  </si>
  <si>
    <t>Fall 2023</t>
  </si>
  <si>
    <t>$</t>
  </si>
  <si>
    <t>%</t>
  </si>
  <si>
    <t>10-year</t>
  </si>
  <si>
    <t>5-year</t>
  </si>
  <si>
    <t>In-District Resident</t>
  </si>
  <si>
    <t>Tuition (12 SCH)</t>
  </si>
  <si>
    <t>Fees (12 SCH)</t>
  </si>
  <si>
    <t>Total (12 SCH)</t>
  </si>
  <si>
    <t>Total per SCH</t>
  </si>
  <si>
    <t>Out-of-District Resident</t>
  </si>
  <si>
    <t>Non-Resident</t>
  </si>
  <si>
    <t>Includes all 50 Texas Community Colleges.</t>
  </si>
  <si>
    <t>This represents base tuition &amp; fees for each college. There may be additional fees based on specific course, labs, programs, and other college policies.</t>
  </si>
  <si>
    <t>All numbers are rounded to the nearest dollar</t>
  </si>
  <si>
    <t>Total per SCH is the average of the Tuition &amp; fees per hour.</t>
  </si>
  <si>
    <t>Out-of-District</t>
  </si>
  <si>
    <t>Tuition</t>
  </si>
  <si>
    <t>Fees</t>
  </si>
  <si>
    <t>Total</t>
  </si>
  <si>
    <t>Total per</t>
  </si>
  <si>
    <t>(12 SCH)</t>
  </si>
  <si>
    <t>SCH</t>
  </si>
  <si>
    <t>Alamo Colleges</t>
  </si>
  <si>
    <t>Alvin Community College</t>
  </si>
  <si>
    <t>Austin Community College District</t>
  </si>
  <si>
    <t>Collin College*</t>
  </si>
  <si>
    <t>El Paso County Community College</t>
  </si>
  <si>
    <t>Frank Phillips College</t>
  </si>
  <si>
    <t>Hill College*</t>
  </si>
  <si>
    <t>Lone Star College*</t>
  </si>
  <si>
    <t xml:space="preserve">Southwest Texas Junior College </t>
  </si>
  <si>
    <t>Community College State Average</t>
  </si>
  <si>
    <t>*Pulled from college website.</t>
  </si>
  <si>
    <t>Amarillo College*</t>
  </si>
  <si>
    <t>Coastal Bend College*</t>
  </si>
  <si>
    <t>Statewide Summary of Dual Credit Waivers, Grants, and Scholarships</t>
  </si>
  <si>
    <r>
      <t xml:space="preserve">Covers </t>
    </r>
    <r>
      <rPr>
        <b/>
        <u/>
        <sz val="11"/>
        <color theme="0"/>
        <rFont val="Arial"/>
        <family val="2"/>
      </rPr>
      <t>full</t>
    </r>
    <r>
      <rPr>
        <sz val="11"/>
        <color theme="0"/>
        <rFont val="Arial"/>
        <family val="2"/>
      </rPr>
      <t xml:space="preserve"> tuition/fees </t>
    </r>
  </si>
  <si>
    <r>
      <t xml:space="preserve">Covers </t>
    </r>
    <r>
      <rPr>
        <b/>
        <u/>
        <sz val="11"/>
        <color theme="0"/>
        <rFont val="Arial"/>
        <family val="2"/>
      </rPr>
      <t>partial</t>
    </r>
    <r>
      <rPr>
        <sz val="11"/>
        <color theme="0"/>
        <rFont val="Arial"/>
        <family val="2"/>
      </rPr>
      <t xml:space="preserve"> tuition/fees</t>
    </r>
  </si>
  <si>
    <r>
      <t xml:space="preserve">Covers </t>
    </r>
    <r>
      <rPr>
        <b/>
        <u/>
        <sz val="11"/>
        <color theme="0"/>
        <rFont val="Arial"/>
        <family val="2"/>
      </rPr>
      <t>no</t>
    </r>
    <r>
      <rPr>
        <sz val="11"/>
        <color theme="0"/>
        <rFont val="Arial"/>
        <family val="2"/>
      </rPr>
      <t xml:space="preserve"> tuition/fees </t>
    </r>
  </si>
  <si>
    <t>All Students</t>
  </si>
  <si>
    <t>Some Students</t>
  </si>
  <si>
    <t>No Students</t>
  </si>
  <si>
    <t>Statewide Most Common Charge Per SCH</t>
  </si>
  <si>
    <t>$1 to $55</t>
  </si>
  <si>
    <t>$56 to $100</t>
  </si>
  <si>
    <t>&gt;$100</t>
  </si>
  <si>
    <t>#of Colleges charging for In-District Dual Credit</t>
  </si>
  <si>
    <t># of Colleges charging for Out-of-District Dual Credit</t>
  </si>
  <si>
    <t>Dual Credit Tuition &amp; Fees Waivers, Grants, and Scholarships by College</t>
  </si>
  <si>
    <r>
      <t xml:space="preserve">Covers </t>
    </r>
    <r>
      <rPr>
        <b/>
        <u/>
        <sz val="11"/>
        <color theme="0"/>
        <rFont val="Arial"/>
        <family val="2"/>
      </rPr>
      <t>full</t>
    </r>
    <r>
      <rPr>
        <sz val="11"/>
        <color theme="0"/>
        <rFont val="Arial"/>
        <family val="2"/>
      </rPr>
      <t xml:space="preserve"> tuition/fees for</t>
    </r>
    <r>
      <rPr>
        <u/>
        <sz val="11"/>
        <color theme="0"/>
        <rFont val="Arial"/>
        <family val="2"/>
      </rPr>
      <t xml:space="preserve">   </t>
    </r>
    <r>
      <rPr>
        <sz val="11"/>
        <color theme="0"/>
        <rFont val="Arial"/>
        <family val="2"/>
      </rPr>
      <t>students</t>
    </r>
  </si>
  <si>
    <r>
      <t xml:space="preserve">Covers </t>
    </r>
    <r>
      <rPr>
        <b/>
        <u/>
        <sz val="11"/>
        <color theme="0"/>
        <rFont val="Arial"/>
        <family val="2"/>
      </rPr>
      <t>partial</t>
    </r>
    <r>
      <rPr>
        <sz val="11"/>
        <color theme="0"/>
        <rFont val="Arial"/>
        <family val="2"/>
      </rPr>
      <t xml:space="preserve"> tuition/fees for</t>
    </r>
    <r>
      <rPr>
        <u/>
        <sz val="11"/>
        <color theme="0"/>
        <rFont val="Arial"/>
        <family val="2"/>
      </rPr>
      <t xml:space="preserve">.  </t>
    </r>
    <r>
      <rPr>
        <sz val="11"/>
        <color theme="0"/>
        <rFont val="Arial"/>
        <family val="2"/>
      </rPr>
      <t>students</t>
    </r>
  </si>
  <si>
    <r>
      <t xml:space="preserve">Covers </t>
    </r>
    <r>
      <rPr>
        <b/>
        <u/>
        <sz val="11"/>
        <color theme="0"/>
        <rFont val="Arial"/>
        <family val="2"/>
      </rPr>
      <t>no</t>
    </r>
    <r>
      <rPr>
        <sz val="11"/>
        <color theme="0"/>
        <rFont val="Arial"/>
        <family val="2"/>
      </rPr>
      <t xml:space="preserve"> tuition/fees for</t>
    </r>
    <r>
      <rPr>
        <u/>
        <sz val="11"/>
        <color theme="0"/>
        <rFont val="Arial"/>
        <family val="2"/>
      </rPr>
      <t xml:space="preserve">.   </t>
    </r>
    <r>
      <rPr>
        <sz val="11"/>
        <color theme="0"/>
        <rFont val="Arial"/>
        <family val="2"/>
      </rPr>
      <t>students</t>
    </r>
  </si>
  <si>
    <t>In-District: Most common charge per SCH</t>
  </si>
  <si>
    <t>Out-of-District: Most common charge per SCH</t>
  </si>
  <si>
    <r>
      <t>Estimated Most Common Charge per SCH</t>
    </r>
    <r>
      <rPr>
        <vertAlign val="superscript"/>
        <sz val="11"/>
        <color theme="0"/>
        <rFont val="Arial"/>
        <family val="2"/>
      </rPr>
      <t>1</t>
    </r>
  </si>
  <si>
    <t>N/A</t>
  </si>
  <si>
    <t>Houston Community College**</t>
  </si>
  <si>
    <t>Paris Junior College**</t>
  </si>
  <si>
    <t>Temple College**</t>
  </si>
  <si>
    <t>Western Texas College**</t>
  </si>
  <si>
    <t>FAST Participation Source: Texas Higher Education Coordinating Board FAST Participating Institutions: https://reportcenter.highered.texas.gov/agency-publication/guidelines-manuals/fast-fy-2024-participating-institutions/</t>
  </si>
  <si>
    <t xml:space="preserve">*Data pulled from college websites. If tuition &amp; fee information for dual credit was not available, in-district and out-of-district reported in the general tuition &amp; fees table were substituted for most common charge per SCH. </t>
  </si>
  <si>
    <t>**This college’s policies on providing waivers and grants differ for in-district and out-of-district students. If they cover full or partial tuition &amp; fees either in-district or out-of-district students, that is indicated in the table.</t>
  </si>
  <si>
    <t>Caveats:</t>
  </si>
  <si>
    <t xml:space="preserve">·This represents base tuition &amp; fees for each college. There may be additional fees based on specific course, labs, programs, and other college policies. Fees may also differ based on academic versus career and technical programs. </t>
  </si>
  <si>
    <t>· Dual credit tuition fees reported to TACC as the “most common charge per SCH” may not match publicly posted tuition and fees schedules on college websites.</t>
  </si>
  <si>
    <t>· Data verification and validation is limited based on the lack of an equivalent state date resource for dual credit costs.</t>
  </si>
  <si>
    <t xml:space="preserve">· Tuition &amp; Fees may have changed since data was reported to TACC based on institutional decisions to participate in the FAST program. </t>
  </si>
  <si>
    <t>· There may be differences in direct cost to students based on agreements with specific high schools and the amount that the high school pays in lieu of the student.</t>
  </si>
  <si>
    <t>1. Estimated Most Common charge per SCH = average ( In-District Most Common Charge per SCH &amp; Out-of-District Most Common Charge per SCH)</t>
  </si>
  <si>
    <t xml:space="preserve">Statewide Community College Criteria for Determining In-District Dual Credit Status </t>
  </si>
  <si>
    <t>Student's school district</t>
  </si>
  <si>
    <t>Student's financial need</t>
  </si>
  <si>
    <t>Aggregate demand for course</t>
  </si>
  <si>
    <t>Whether course is academic or CTE</t>
  </si>
  <si>
    <t>Student's past performance</t>
  </si>
  <si>
    <t>Student's credit needs</t>
  </si>
  <si>
    <t>Cost of providing course</t>
  </si>
  <si>
    <t>Always Used</t>
  </si>
  <si>
    <t>Sometimes Used</t>
  </si>
  <si>
    <t>Never Used</t>
  </si>
  <si>
    <t>Community College Dual Credit Instructor Compensation</t>
  </si>
  <si>
    <t>0% of DC courses</t>
  </si>
  <si>
    <t>1% to 25% of DC Courses</t>
  </si>
  <si>
    <t>26% to 50% of DC courses</t>
  </si>
  <si>
    <t>51% to 75% of DC courses</t>
  </si>
  <si>
    <t>76% to 99% of DC Courses</t>
  </si>
  <si>
    <t xml:space="preserve">100% of DC Courses </t>
  </si>
  <si>
    <t>*Total cost paid by CC</t>
  </si>
  <si>
    <t>**Part of cost paid by CC</t>
  </si>
  <si>
    <t>Branch Maintenance Tax</t>
  </si>
  <si>
    <t>College</t>
  </si>
  <si>
    <t>Current # of branch campus tax districts</t>
  </si>
  <si>
    <t>Total taxable value of branch districts</t>
  </si>
  <si>
    <t>Amarillo Community College</t>
  </si>
  <si>
    <t>Net taxable value</t>
  </si>
  <si>
    <t>M&amp;O rate</t>
  </si>
  <si>
    <t>I&amp;S Rate</t>
  </si>
  <si>
    <t>Total rate</t>
  </si>
  <si>
    <t>FY23 Levy estimate</t>
  </si>
  <si>
    <t>FY 15</t>
  </si>
  <si>
    <t>FY 17</t>
  </si>
  <si>
    <t>FY 19</t>
  </si>
  <si>
    <t>FY 21</t>
  </si>
  <si>
    <t>FY 23</t>
  </si>
  <si>
    <t>Avg M&amp;O rate</t>
  </si>
  <si>
    <t>Avg I&amp;S rate (&gt;0)</t>
  </si>
  <si>
    <t>Avg total rate</t>
  </si>
  <si>
    <t>Total net valuation (billions)</t>
  </si>
  <si>
    <t>Avg valuation (millions)</t>
  </si>
  <si>
    <t>Est total levy (millions)</t>
  </si>
  <si>
    <t>Est avg levy (millions)</t>
  </si>
  <si>
    <t>Clarendon College*</t>
  </si>
  <si>
    <t>Frank Phillips College*</t>
  </si>
  <si>
    <t>Midland College*</t>
  </si>
  <si>
    <t>North Central Texas College*</t>
  </si>
  <si>
    <t>Odessa College*</t>
  </si>
  <si>
    <t>Temple College*</t>
  </si>
  <si>
    <t>Trinity Valley Community College*</t>
  </si>
  <si>
    <t>Weatherford College*</t>
  </si>
  <si>
    <t>Community College State Total**</t>
  </si>
  <si>
    <t>*Central districts only; does not include branch campus maintenance districts</t>
  </si>
  <si>
    <t xml:space="preserve">**Based on responses from 47 TACC member colleges. The tax rates indicate the average across reporting colleges. </t>
  </si>
  <si>
    <t>Fall 2024</t>
  </si>
  <si>
    <t>Fall 2019</t>
  </si>
  <si>
    <t>Fall 2014</t>
  </si>
  <si>
    <t>2024-2025 FAST Participation Start</t>
  </si>
  <si>
    <t>Alvin Community College*</t>
  </si>
  <si>
    <t>Angelina College*</t>
  </si>
  <si>
    <t>Blinn College*</t>
  </si>
  <si>
    <t>Lee College*</t>
  </si>
  <si>
    <t>Navarro College*</t>
  </si>
  <si>
    <t>Source: TACC FY2015, FY2020 &amp; FY2025 Local Revenues Data Request and college posted tuition &amp; fees.</t>
  </si>
  <si>
    <t>Source: TACC FY2024 &amp; FY2025 Local Revenues Data Request and college posted tuition &amp; fees.</t>
  </si>
  <si>
    <t>Source: TACC FY2025 Local Revenues Data Request and college posted tuition and fees</t>
  </si>
  <si>
    <t>Fall 2024 Tuition &amp; Fees Community College Sector Average</t>
  </si>
  <si>
    <t>Fall 2024 Tuition &amp; Fees by Student Type</t>
  </si>
  <si>
    <t>Spring 2025 Tuition &amp; Fees by Student Type</t>
  </si>
  <si>
    <t>Source: TACC FY2025 Local Revenues Data Request.</t>
  </si>
  <si>
    <t>FY 25</t>
  </si>
  <si>
    <t>Sources: TACC FY2025 Local Revenues Data Request, Texas Higher Education Coordinating Board CARAT Tax Information.</t>
  </si>
  <si>
    <t>FY2025 Local Property Taxes</t>
  </si>
  <si>
    <t>Fast-Eligibility</t>
  </si>
  <si>
    <t>Thank you for accessing TACC's FY 2025 Local Revenue Data Report.
This represents a summary of key data collected through the TACC survey, as well as supplemental data pulled from The Texas Higher Education Coordinating Board and from institutional websites. Please see the notes below the data tables in subsequent tabs for additional details.          
For information on the full set of data requested, please see the TACC survey included on the last tab of this workbook. 
Questions/comments about this data and related inquiries should be directed to Elizabeth Chivers, TACC Senior Director of Strategy &amp; Policy Analysis, at echivers@tacc.org or 512-476-2572, ext. 111.</t>
  </si>
  <si>
    <t xml:space="preserve">Source: TACC FY2025 Local Revenues Data Request. </t>
  </si>
  <si>
    <t xml:space="preserve">Source: TACC FY2025 Local Revenues Data Request and college posted dual credit tuition and fees where available. </t>
  </si>
  <si>
    <t>Based on responses from 44 TACC member colleges.</t>
  </si>
  <si>
    <t>Based on responses from 48 TACC member colleges.</t>
  </si>
  <si>
    <t xml:space="preserve">Includes all TACC member colleges. </t>
  </si>
  <si>
    <t>Based on responses from 40 TACC member colleges.</t>
  </si>
  <si>
    <t>** Based on responses from 32 TACC member colleges. Excludes institutions who indicated they cover all instructor compensation for 100% of dual credit courses.</t>
  </si>
  <si>
    <t>*Based on responses from 46 TACC member colleges.</t>
  </si>
  <si>
    <t>FY24 branch district levy</t>
  </si>
  <si>
    <t>Alvin Community College***</t>
  </si>
  <si>
    <t>***Net taxable value pulled from Texas Comptrobller, Tax Rates and Levies, Special District Rates and Levies,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</si>
</sst>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2" formatCode="_(&quot;$&quot;* #,##0_);_(&quot;$&quot;* \(#,##0\);_(&quot;$&quot;* &quot;-&quot;_);_(@_)"/>
    <numFmt numFmtId="44" formatCode="_(&quot;$&quot;* #,##0.00_);_(&quot;$&quot;* \(#,##0.00\);_(&quot;$&quot;* &quot;-&quot;??_);_(@_)"/>
    <numFmt numFmtId="164" formatCode="0.0%"/>
    <numFmt numFmtId="165" formatCode="&quot;$&quot;#,##0"/>
    <numFmt numFmtId="166" formatCode="0.0000"/>
    <numFmt numFmtId="167" formatCode="_(&quot;$&quot;* #,##0.0000_);_(&quot;$&quot;* \(#,##0.0000\);_(&quot;$&quot;* &quot;-&quot;??_);_(@_)"/>
    <numFmt numFmtId="168" formatCode="_(&quot;$&quot;* #,##0.000000_);_(&quot;$&quot;* \(#,##0.000000\);_(&quot;$&quot;* &quot;-&quot;??_);_(@_)"/>
    <numFmt numFmtId="169" formatCode="_(&quot;$&quot;* #,##0_);_(&quot;$&quot;* \(#,##0\);_(&quot;$&quot;* &quot;-&quot;??_);_(@_)"/>
  </numFmts>
  <fonts count="26" x14ac:knownFonts="1">
    <font>
      <sz val="11"/>
      <color indexed="8"/>
      <name val="Aptos Narrow"/>
      <family val="2"/>
      <scheme val="minor"/>
    </font>
    <font>
      <sz val="11"/>
      <color theme="1"/>
      <name val="Aptos Narrow"/>
      <family val="2"/>
      <scheme val="minor"/>
    </font>
    <font>
      <sz val="11"/>
      <color indexed="8"/>
      <name val="Aptos Narrow"/>
      <family val="2"/>
      <scheme val="minor"/>
    </font>
    <font>
      <sz val="12"/>
      <color theme="1"/>
      <name val="Aptos Narrow"/>
      <family val="2"/>
      <scheme val="minor"/>
    </font>
    <font>
      <sz val="12"/>
      <color theme="4" tint="-0.249977111117893"/>
      <name val="Aptos Narrow"/>
      <family val="2"/>
      <scheme val="minor"/>
    </font>
    <font>
      <b/>
      <sz val="14"/>
      <color theme="4" tint="-0.249977111117893"/>
      <name val="Arial"/>
      <family val="2"/>
    </font>
    <font>
      <b/>
      <sz val="14"/>
      <color theme="0"/>
      <name val="Arial"/>
      <family val="2"/>
    </font>
    <font>
      <sz val="12"/>
      <color theme="1"/>
      <name val="Arial"/>
      <family val="2"/>
    </font>
    <font>
      <b/>
      <sz val="12"/>
      <color theme="0"/>
      <name val="Arial"/>
      <family val="2"/>
    </font>
    <font>
      <b/>
      <sz val="12"/>
      <name val="Arial"/>
      <family val="2"/>
    </font>
    <font>
      <sz val="12"/>
      <name val="Arial"/>
      <family val="2"/>
    </font>
    <font>
      <b/>
      <sz val="12"/>
      <color theme="1"/>
      <name val="Arial"/>
      <family val="2"/>
    </font>
    <font>
      <sz val="10"/>
      <color theme="1"/>
      <name val="Arial"/>
      <family val="2"/>
    </font>
    <font>
      <sz val="10"/>
      <color theme="1"/>
      <name val="Aptos Narrow"/>
      <family val="2"/>
      <scheme val="minor"/>
    </font>
    <font>
      <sz val="12"/>
      <color theme="0"/>
      <name val="Arial"/>
      <family val="2"/>
    </font>
    <font>
      <sz val="11"/>
      <color theme="0"/>
      <name val="Arial"/>
      <family val="2"/>
    </font>
    <font>
      <b/>
      <u/>
      <sz val="11"/>
      <color theme="0"/>
      <name val="Arial"/>
      <family val="2"/>
    </font>
    <font>
      <u/>
      <sz val="11"/>
      <color theme="0"/>
      <name val="Arial"/>
      <family val="2"/>
    </font>
    <font>
      <vertAlign val="superscript"/>
      <sz val="11"/>
      <color theme="0"/>
      <name val="Arial"/>
      <family val="2"/>
    </font>
    <font>
      <sz val="11"/>
      <color theme="1"/>
      <name val="Arial"/>
      <family val="2"/>
    </font>
    <font>
      <b/>
      <sz val="11"/>
      <color theme="1"/>
      <name val="Arial"/>
      <family val="2"/>
    </font>
    <font>
      <b/>
      <sz val="12"/>
      <color theme="1"/>
      <name val="Aptos Narrow"/>
      <family val="2"/>
      <scheme val="minor"/>
    </font>
    <font>
      <sz val="14"/>
      <color theme="1"/>
      <name val="Arial"/>
      <family val="2"/>
    </font>
    <font>
      <b/>
      <sz val="14"/>
      <color theme="1"/>
      <name val="Arial"/>
      <family val="2"/>
    </font>
    <font>
      <i/>
      <sz val="12"/>
      <color theme="1"/>
      <name val="Arial"/>
      <family val="2"/>
    </font>
    <font>
      <sz val="8"/>
      <name val="Aptos Narrow"/>
      <family val="2"/>
      <scheme val="minor"/>
    </font>
  </fonts>
  <fills count="7">
    <fill>
      <patternFill patternType="none"/>
    </fill>
    <fill>
      <patternFill patternType="gray125"/>
    </fill>
    <fill>
      <patternFill patternType="none">
        <fgColor indexed="22"/>
      </patternFill>
    </fill>
    <fill>
      <patternFill patternType="solid">
        <fgColor theme="0"/>
        <bgColor indexed="64"/>
      </patternFill>
    </fill>
    <fill>
      <patternFill patternType="solid">
        <fgColor theme="3" tint="0.89999084444715716"/>
        <bgColor indexed="64"/>
      </patternFill>
    </fill>
    <fill>
      <patternFill patternType="solid">
        <fgColor rgb="FF002060"/>
        <bgColor indexed="64"/>
      </patternFill>
    </fill>
    <fill>
      <patternFill patternType="solid">
        <fgColor rgb="FF002060"/>
        <bgColor indexed="22"/>
      </patternFill>
    </fill>
  </fills>
  <borders count="43">
    <border>
      <left/>
      <right/>
      <top/>
      <bottom/>
      <diagonal/>
    </border>
    <border>
      <left style="medium">
        <color auto="1"/>
      </left>
      <right/>
      <top style="medium">
        <color auto="1"/>
      </top>
      <bottom/>
      <diagonal/>
    </border>
    <border>
      <left/>
      <right/>
      <top style="medium">
        <color indexed="64"/>
      </top>
      <bottom/>
      <diagonal/>
    </border>
    <border>
      <left style="medium">
        <color auto="1"/>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right style="medium">
        <color auto="1"/>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right style="medium">
        <color auto="1"/>
      </right>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style="medium">
        <color auto="1"/>
      </left>
      <right/>
      <top style="thin">
        <color indexed="64"/>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diagonal/>
    </border>
    <border>
      <left/>
      <right style="thin">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indexed="64"/>
      </top>
      <bottom/>
      <diagonal/>
    </border>
  </borders>
  <cellStyleXfs count="10">
    <xf numFmtId="0" fontId="0" fillId="0" borderId="0"/>
    <xf numFmtId="0" fontId="3" fillId="2" borderId="0"/>
    <xf numFmtId="44" fontId="3" fillId="2" borderId="0" applyFont="0" applyFill="0" applyBorder="0" applyAlignment="0" applyProtection="0"/>
    <xf numFmtId="0" fontId="2" fillId="2" borderId="0"/>
    <xf numFmtId="0" fontId="2" fillId="2" borderId="0"/>
    <xf numFmtId="0" fontId="2" fillId="2" borderId="0"/>
    <xf numFmtId="0" fontId="2" fillId="2" borderId="0"/>
    <xf numFmtId="0" fontId="2" fillId="2" borderId="0"/>
    <xf numFmtId="0" fontId="2" fillId="2" borderId="0"/>
    <xf numFmtId="0" fontId="2" fillId="2" borderId="0"/>
  </cellStyleXfs>
  <cellXfs count="232">
    <xf numFmtId="0" fontId="0" fillId="0" borderId="0" xfId="0"/>
    <xf numFmtId="0" fontId="4" fillId="3" borderId="0" xfId="1" applyFont="1" applyFill="1"/>
    <xf numFmtId="14" fontId="4" fillId="3" borderId="0" xfId="1" applyNumberFormat="1" applyFont="1" applyFill="1"/>
    <xf numFmtId="0" fontId="3" fillId="3" borderId="0" xfId="1" applyFill="1"/>
    <xf numFmtId="0" fontId="3" fillId="2" borderId="0" xfId="1"/>
    <xf numFmtId="2" fontId="3" fillId="2" borderId="0" xfId="1" applyNumberFormat="1"/>
    <xf numFmtId="0" fontId="10" fillId="2" borderId="11" xfId="1" applyFont="1" applyBorder="1" applyAlignment="1">
      <alignment horizontal="right"/>
    </xf>
    <xf numFmtId="42" fontId="10" fillId="2" borderId="8" xfId="1" applyNumberFormat="1" applyFont="1" applyBorder="1" applyAlignment="1">
      <alignment horizontal="center" wrapText="1"/>
    </xf>
    <xf numFmtId="42" fontId="10" fillId="2" borderId="8" xfId="1" applyNumberFormat="1" applyFont="1" applyBorder="1" applyAlignment="1">
      <alignment wrapText="1"/>
    </xf>
    <xf numFmtId="0" fontId="10" fillId="2" borderId="13" xfId="1" applyFont="1" applyBorder="1" applyAlignment="1">
      <alignment horizontal="right"/>
    </xf>
    <xf numFmtId="42" fontId="10" fillId="2" borderId="14" xfId="1" applyNumberFormat="1" applyFont="1" applyBorder="1" applyAlignment="1">
      <alignment horizontal="center" wrapText="1"/>
    </xf>
    <xf numFmtId="49" fontId="12" fillId="2" borderId="2" xfId="1" applyNumberFormat="1" applyFont="1" applyBorder="1"/>
    <xf numFmtId="0" fontId="3" fillId="2" borderId="2" xfId="1" applyBorder="1"/>
    <xf numFmtId="2" fontId="1" fillId="2" borderId="0" xfId="1" applyNumberFormat="1" applyFont="1"/>
    <xf numFmtId="0" fontId="1" fillId="2" borderId="0" xfId="1" applyFont="1"/>
    <xf numFmtId="0" fontId="3" fillId="2" borderId="0" xfId="1" applyAlignment="1">
      <alignment wrapText="1"/>
    </xf>
    <xf numFmtId="42" fontId="12" fillId="2" borderId="0" xfId="1" applyNumberFormat="1" applyFont="1" applyAlignment="1">
      <alignment wrapText="1"/>
    </xf>
    <xf numFmtId="164" fontId="12" fillId="2" borderId="0" xfId="1" applyNumberFormat="1" applyFont="1" applyAlignment="1">
      <alignment wrapText="1"/>
    </xf>
    <xf numFmtId="2" fontId="13" fillId="2" borderId="0" xfId="1" applyNumberFormat="1" applyFont="1"/>
    <xf numFmtId="0" fontId="13" fillId="2" borderId="0" xfId="1" applyFont="1"/>
    <xf numFmtId="49" fontId="12" fillId="2" borderId="0" xfId="1" applyNumberFormat="1" applyFont="1"/>
    <xf numFmtId="49" fontId="7" fillId="2" borderId="0" xfId="1" applyNumberFormat="1" applyFont="1"/>
    <xf numFmtId="42" fontId="7" fillId="2" borderId="0" xfId="1" applyNumberFormat="1" applyFont="1" applyAlignment="1">
      <alignment wrapText="1"/>
    </xf>
    <xf numFmtId="164" fontId="7" fillId="2" borderId="0" xfId="1" applyNumberFormat="1" applyFont="1" applyAlignment="1">
      <alignment wrapText="1"/>
    </xf>
    <xf numFmtId="164" fontId="3" fillId="2" borderId="0" xfId="1" applyNumberFormat="1"/>
    <xf numFmtId="49" fontId="7" fillId="2" borderId="3" xfId="1" applyNumberFormat="1" applyFont="1" applyBorder="1"/>
    <xf numFmtId="49" fontId="11" fillId="2" borderId="19" xfId="1" applyNumberFormat="1" applyFont="1" applyBorder="1"/>
    <xf numFmtId="165" fontId="7" fillId="2" borderId="0" xfId="1" applyNumberFormat="1" applyFont="1"/>
    <xf numFmtId="0" fontId="7" fillId="2" borderId="0" xfId="1" applyFont="1"/>
    <xf numFmtId="164" fontId="7" fillId="2" borderId="10" xfId="1" applyNumberFormat="1" applyFont="1" applyBorder="1" applyAlignment="1">
      <alignment wrapText="1"/>
    </xf>
    <xf numFmtId="49" fontId="7" fillId="2" borderId="19" xfId="1" applyNumberFormat="1" applyFont="1" applyBorder="1"/>
    <xf numFmtId="164" fontId="7" fillId="2" borderId="20" xfId="1" applyNumberFormat="1" applyFont="1" applyBorder="1" applyAlignment="1">
      <alignment wrapText="1"/>
    </xf>
    <xf numFmtId="164" fontId="7" fillId="2" borderId="21" xfId="1" applyNumberFormat="1" applyFont="1" applyBorder="1" applyAlignment="1">
      <alignment wrapText="1"/>
    </xf>
    <xf numFmtId="165" fontId="7" fillId="2" borderId="3" xfId="1" applyNumberFormat="1" applyFont="1" applyBorder="1"/>
    <xf numFmtId="49" fontId="12" fillId="2" borderId="2" xfId="1" applyNumberFormat="1" applyFont="1" applyBorder="1" applyAlignment="1">
      <alignment vertical="center"/>
    </xf>
    <xf numFmtId="0" fontId="7" fillId="2" borderId="0" xfId="1" applyFont="1" applyAlignment="1">
      <alignment vertical="center"/>
    </xf>
    <xf numFmtId="0" fontId="12" fillId="2" borderId="0" xfId="1" applyFont="1" applyAlignment="1">
      <alignment vertical="center"/>
    </xf>
    <xf numFmtId="2" fontId="12" fillId="2" borderId="0" xfId="1" applyNumberFormat="1" applyFont="1" applyAlignment="1">
      <alignment vertical="center"/>
    </xf>
    <xf numFmtId="2" fontId="13" fillId="2" borderId="0" xfId="1" applyNumberFormat="1" applyFont="1" applyAlignment="1">
      <alignment vertical="center"/>
    </xf>
    <xf numFmtId="0" fontId="13" fillId="2" borderId="0" xfId="1" applyFont="1" applyAlignment="1">
      <alignment vertical="center"/>
    </xf>
    <xf numFmtId="49" fontId="3" fillId="2" borderId="0" xfId="1" applyNumberFormat="1"/>
    <xf numFmtId="49" fontId="7" fillId="2" borderId="0" xfId="1" applyNumberFormat="1" applyFont="1" applyAlignment="1">
      <alignment wrapText="1"/>
    </xf>
    <xf numFmtId="0" fontId="3" fillId="2" borderId="0" xfId="1" applyAlignment="1">
      <alignment vertical="center"/>
    </xf>
    <xf numFmtId="165" fontId="7" fillId="2" borderId="0" xfId="1" applyNumberFormat="1" applyFont="1" applyAlignment="1">
      <alignment vertical="center"/>
    </xf>
    <xf numFmtId="0" fontId="7" fillId="2" borderId="0" xfId="1" applyFont="1" applyAlignment="1">
      <alignment wrapText="1"/>
    </xf>
    <xf numFmtId="3" fontId="7" fillId="2" borderId="10" xfId="1" applyNumberFormat="1" applyFont="1" applyBorder="1"/>
    <xf numFmtId="0" fontId="21" fillId="2" borderId="0" xfId="1" applyFont="1"/>
    <xf numFmtId="49" fontId="12" fillId="2" borderId="0" xfId="1" applyNumberFormat="1" applyFont="1" applyAlignment="1">
      <alignment vertical="center"/>
    </xf>
    <xf numFmtId="0" fontId="12" fillId="2" borderId="0" xfId="1" applyFont="1"/>
    <xf numFmtId="0" fontId="7" fillId="2" borderId="3" xfId="1" applyFont="1" applyBorder="1"/>
    <xf numFmtId="0" fontId="7" fillId="2" borderId="19" xfId="1" applyFont="1" applyBorder="1"/>
    <xf numFmtId="1" fontId="7" fillId="2" borderId="20" xfId="1" applyNumberFormat="1" applyFont="1" applyBorder="1"/>
    <xf numFmtId="1" fontId="7" fillId="2" borderId="21" xfId="1" applyNumberFormat="1" applyFont="1" applyBorder="1"/>
    <xf numFmtId="44" fontId="7" fillId="2" borderId="0" xfId="1" applyNumberFormat="1" applyFont="1"/>
    <xf numFmtId="0" fontId="3" fillId="2" borderId="3" xfId="1" applyBorder="1"/>
    <xf numFmtId="1" fontId="3" fillId="2" borderId="0" xfId="1" applyNumberFormat="1"/>
    <xf numFmtId="44" fontId="3" fillId="2" borderId="0" xfId="1" applyNumberFormat="1"/>
    <xf numFmtId="49" fontId="21" fillId="2" borderId="0" xfId="1" applyNumberFormat="1" applyFont="1"/>
    <xf numFmtId="0" fontId="12" fillId="2" borderId="0" xfId="1" applyFont="1" applyAlignment="1">
      <alignment horizontal="left"/>
    </xf>
    <xf numFmtId="0" fontId="7" fillId="2" borderId="0" xfId="1" applyFont="1" applyAlignment="1">
      <alignment horizontal="left"/>
    </xf>
    <xf numFmtId="0" fontId="24" fillId="2" borderId="0" xfId="1" applyFont="1"/>
    <xf numFmtId="44" fontId="12" fillId="2" borderId="0" xfId="1" applyNumberFormat="1" applyFont="1"/>
    <xf numFmtId="42" fontId="7" fillId="2" borderId="0" xfId="1" applyNumberFormat="1" applyFont="1"/>
    <xf numFmtId="166" fontId="7" fillId="2" borderId="0" xfId="1" applyNumberFormat="1" applyFont="1"/>
    <xf numFmtId="49" fontId="7" fillId="0" borderId="3" xfId="1" applyNumberFormat="1" applyFont="1" applyFill="1" applyBorder="1"/>
    <xf numFmtId="49" fontId="11" fillId="0" borderId="19" xfId="1" applyNumberFormat="1" applyFont="1" applyFill="1" applyBorder="1"/>
    <xf numFmtId="164" fontId="7" fillId="0" borderId="0" xfId="1" applyNumberFormat="1" applyFont="1" applyFill="1" applyAlignment="1">
      <alignment wrapText="1"/>
    </xf>
    <xf numFmtId="164" fontId="7" fillId="0" borderId="10" xfId="1" applyNumberFormat="1" applyFont="1" applyFill="1" applyBorder="1" applyAlignment="1">
      <alignment wrapText="1"/>
    </xf>
    <xf numFmtId="49" fontId="7" fillId="0" borderId="19" xfId="1" applyNumberFormat="1" applyFont="1" applyFill="1" applyBorder="1"/>
    <xf numFmtId="0" fontId="7" fillId="0" borderId="20" xfId="1" applyFont="1" applyFill="1" applyBorder="1" applyAlignment="1">
      <alignment wrapText="1"/>
    </xf>
    <xf numFmtId="0" fontId="7" fillId="0" borderId="21" xfId="1" applyFont="1" applyFill="1" applyBorder="1"/>
    <xf numFmtId="49" fontId="6" fillId="5" borderId="1" xfId="1" applyNumberFormat="1" applyFont="1" applyFill="1" applyBorder="1" applyAlignment="1">
      <alignment vertical="center"/>
    </xf>
    <xf numFmtId="49" fontId="14" fillId="5" borderId="2" xfId="1" applyNumberFormat="1" applyFont="1" applyFill="1" applyBorder="1" applyAlignment="1">
      <alignment wrapText="1"/>
    </xf>
    <xf numFmtId="49" fontId="14" fillId="5" borderId="3" xfId="1" applyNumberFormat="1" applyFont="1" applyFill="1" applyBorder="1"/>
    <xf numFmtId="0" fontId="15" fillId="5" borderId="22" xfId="1" applyFont="1" applyFill="1" applyBorder="1" applyAlignment="1">
      <alignment horizontal="center" wrapText="1"/>
    </xf>
    <xf numFmtId="0" fontId="15" fillId="5" borderId="23" xfId="1" applyFont="1" applyFill="1" applyBorder="1" applyAlignment="1">
      <alignment horizontal="center" wrapText="1"/>
    </xf>
    <xf numFmtId="49" fontId="14" fillId="5" borderId="2" xfId="1" applyNumberFormat="1" applyFont="1" applyFill="1" applyBorder="1" applyAlignment="1">
      <alignment vertical="center" wrapText="1"/>
    </xf>
    <xf numFmtId="165" fontId="14" fillId="5" borderId="15" xfId="1" applyNumberFormat="1" applyFont="1" applyFill="1" applyBorder="1" applyAlignment="1">
      <alignment vertical="center"/>
    </xf>
    <xf numFmtId="6" fontId="14" fillId="5" borderId="17" xfId="1" applyNumberFormat="1" applyFont="1" applyFill="1" applyBorder="1" applyAlignment="1">
      <alignment horizontal="center" vertical="center"/>
    </xf>
    <xf numFmtId="0" fontId="14" fillId="5" borderId="17" xfId="1" applyFont="1" applyFill="1" applyBorder="1" applyAlignment="1">
      <alignment horizontal="center" vertical="center"/>
    </xf>
    <xf numFmtId="0" fontId="14" fillId="5" borderId="18" xfId="1" applyFont="1" applyFill="1" applyBorder="1" applyAlignment="1">
      <alignment horizontal="center" vertical="center"/>
    </xf>
    <xf numFmtId="49" fontId="8" fillId="5" borderId="3" xfId="1" applyNumberFormat="1" applyFont="1" applyFill="1" applyBorder="1"/>
    <xf numFmtId="42" fontId="8" fillId="5" borderId="4" xfId="1" applyNumberFormat="1" applyFont="1" applyFill="1" applyBorder="1" applyAlignment="1">
      <alignment horizontal="center" wrapText="1"/>
    </xf>
    <xf numFmtId="42" fontId="8" fillId="5" borderId="8" xfId="1" applyNumberFormat="1" applyFont="1" applyFill="1" applyBorder="1" applyAlignment="1">
      <alignment horizontal="center" wrapText="1"/>
    </xf>
    <xf numFmtId="42" fontId="8" fillId="5" borderId="9" xfId="1" applyNumberFormat="1" applyFont="1" applyFill="1" applyBorder="1" applyAlignment="1">
      <alignment horizontal="center" wrapText="1"/>
    </xf>
    <xf numFmtId="164" fontId="8" fillId="5" borderId="10" xfId="1" applyNumberFormat="1" applyFont="1" applyFill="1" applyBorder="1" applyAlignment="1">
      <alignment horizontal="center" wrapText="1"/>
    </xf>
    <xf numFmtId="42" fontId="8" fillId="5" borderId="5" xfId="1" applyNumberFormat="1" applyFont="1" applyFill="1" applyBorder="1" applyAlignment="1">
      <alignment horizontal="center" wrapText="1"/>
    </xf>
    <xf numFmtId="42" fontId="8" fillId="5" borderId="7" xfId="1" applyNumberFormat="1" applyFont="1" applyFill="1" applyBorder="1" applyAlignment="1">
      <alignment horizontal="center" wrapText="1"/>
    </xf>
    <xf numFmtId="164" fontId="8" fillId="5" borderId="0" xfId="1" applyNumberFormat="1" applyFont="1" applyFill="1" applyAlignment="1">
      <alignment horizontal="center" wrapText="1"/>
    </xf>
    <xf numFmtId="42" fontId="8" fillId="5" borderId="3" xfId="1" applyNumberFormat="1" applyFont="1" applyFill="1" applyBorder="1" applyAlignment="1">
      <alignment horizontal="center" wrapText="1"/>
    </xf>
    <xf numFmtId="42" fontId="8" fillId="5" borderId="0" xfId="1" applyNumberFormat="1" applyFont="1" applyFill="1" applyAlignment="1">
      <alignment horizontal="center" wrapText="1"/>
    </xf>
    <xf numFmtId="42" fontId="8" fillId="5" borderId="10" xfId="1" applyNumberFormat="1" applyFont="1" applyFill="1" applyBorder="1" applyAlignment="1">
      <alignment horizontal="center" wrapText="1"/>
    </xf>
    <xf numFmtId="0" fontId="8" fillId="5" borderId="3" xfId="1" applyFont="1" applyFill="1" applyBorder="1" applyAlignment="1">
      <alignment horizontal="right"/>
    </xf>
    <xf numFmtId="0" fontId="8" fillId="5" borderId="10" xfId="1" applyFont="1" applyFill="1" applyBorder="1" applyAlignment="1">
      <alignment horizontal="center" vertical="center" wrapText="1"/>
    </xf>
    <xf numFmtId="1" fontId="8" fillId="5" borderId="26" xfId="1" applyNumberFormat="1" applyFont="1" applyFill="1" applyBorder="1" applyAlignment="1">
      <alignment horizontal="center" vertical="center" wrapText="1"/>
    </xf>
    <xf numFmtId="44" fontId="8" fillId="5" borderId="27" xfId="1" applyNumberFormat="1" applyFont="1" applyFill="1" applyBorder="1" applyAlignment="1">
      <alignment horizontal="center" vertical="center" wrapText="1"/>
    </xf>
    <xf numFmtId="44" fontId="8" fillId="5" borderId="23" xfId="1" applyNumberFormat="1" applyFont="1" applyFill="1" applyBorder="1" applyAlignment="1">
      <alignment horizontal="center" vertical="center" wrapText="1"/>
    </xf>
    <xf numFmtId="1" fontId="7" fillId="0" borderId="0" xfId="1" applyNumberFormat="1" applyFont="1" applyFill="1"/>
    <xf numFmtId="49" fontId="8" fillId="5" borderId="26" xfId="1" applyNumberFormat="1" applyFont="1" applyFill="1" applyBorder="1" applyAlignment="1">
      <alignment horizontal="left"/>
    </xf>
    <xf numFmtId="42" fontId="8" fillId="5" borderId="22" xfId="1" applyNumberFormat="1" applyFont="1" applyFill="1" applyBorder="1" applyAlignment="1">
      <alignment horizontal="center" wrapText="1"/>
    </xf>
    <xf numFmtId="166" fontId="8" fillId="5" borderId="22" xfId="1" applyNumberFormat="1" applyFont="1" applyFill="1" applyBorder="1" applyAlignment="1">
      <alignment horizontal="center" wrapText="1"/>
    </xf>
    <xf numFmtId="42" fontId="8" fillId="5" borderId="23" xfId="1" applyNumberFormat="1" applyFont="1" applyFill="1" applyBorder="1" applyAlignment="1">
      <alignment horizontal="center"/>
    </xf>
    <xf numFmtId="0" fontId="11" fillId="5" borderId="31" xfId="1" applyFont="1" applyFill="1" applyBorder="1"/>
    <xf numFmtId="0" fontId="8" fillId="5" borderId="26" xfId="1" applyFont="1" applyFill="1" applyBorder="1" applyAlignment="1">
      <alignment horizontal="right"/>
    </xf>
    <xf numFmtId="0" fontId="8" fillId="5" borderId="35" xfId="1" applyFont="1" applyFill="1" applyBorder="1" applyAlignment="1">
      <alignment horizontal="right"/>
    </xf>
    <xf numFmtId="0" fontId="8" fillId="5" borderId="32" xfId="1" applyFont="1" applyFill="1" applyBorder="1" applyAlignment="1">
      <alignment horizontal="center"/>
    </xf>
    <xf numFmtId="0" fontId="8" fillId="5" borderId="33" xfId="1" applyFont="1" applyFill="1" applyBorder="1" applyAlignment="1">
      <alignment horizontal="center"/>
    </xf>
    <xf numFmtId="0" fontId="8" fillId="5" borderId="34" xfId="1" applyFont="1" applyFill="1" applyBorder="1" applyAlignment="1">
      <alignment horizontal="center"/>
    </xf>
    <xf numFmtId="49" fontId="7" fillId="0" borderId="26" xfId="1" applyNumberFormat="1" applyFont="1" applyFill="1" applyBorder="1"/>
    <xf numFmtId="42" fontId="7" fillId="0" borderId="22" xfId="1" applyNumberFormat="1" applyFont="1" applyFill="1" applyBorder="1"/>
    <xf numFmtId="166" fontId="7" fillId="0" borderId="22" xfId="1" applyNumberFormat="1" applyFont="1" applyFill="1" applyBorder="1"/>
    <xf numFmtId="42" fontId="7" fillId="0" borderId="23" xfId="1" applyNumberFormat="1" applyFont="1" applyFill="1" applyBorder="1"/>
    <xf numFmtId="49" fontId="11" fillId="0" borderId="35" xfId="1" applyNumberFormat="1" applyFont="1" applyFill="1" applyBorder="1"/>
    <xf numFmtId="42" fontId="11" fillId="0" borderId="37" xfId="1" applyNumberFormat="1" applyFont="1" applyFill="1" applyBorder="1"/>
    <xf numFmtId="166" fontId="11" fillId="0" borderId="36" xfId="1" applyNumberFormat="1" applyFont="1" applyFill="1" applyBorder="1"/>
    <xf numFmtId="167" fontId="7" fillId="0" borderId="22" xfId="2" applyNumberFormat="1" applyFont="1" applyFill="1" applyBorder="1"/>
    <xf numFmtId="168" fontId="7" fillId="0" borderId="22" xfId="1" applyNumberFormat="1" applyFont="1" applyFill="1" applyBorder="1"/>
    <xf numFmtId="167" fontId="7" fillId="0" borderId="23" xfId="2" applyNumberFormat="1" applyFont="1" applyFill="1" applyBorder="1"/>
    <xf numFmtId="169" fontId="7" fillId="0" borderId="22" xfId="2" applyNumberFormat="1" applyFont="1" applyFill="1" applyBorder="1"/>
    <xf numFmtId="169" fontId="7" fillId="0" borderId="23" xfId="2" applyNumberFormat="1" applyFont="1" applyFill="1" applyBorder="1"/>
    <xf numFmtId="169" fontId="7" fillId="0" borderId="22" xfId="1" applyNumberFormat="1" applyFont="1" applyFill="1" applyBorder="1"/>
    <xf numFmtId="165" fontId="7" fillId="0" borderId="23" xfId="2" applyNumberFormat="1" applyFont="1" applyFill="1" applyBorder="1"/>
    <xf numFmtId="44" fontId="7" fillId="0" borderId="36" xfId="2" applyFont="1" applyFill="1" applyBorder="1"/>
    <xf numFmtId="44" fontId="7" fillId="0" borderId="37" xfId="2" applyFont="1" applyFill="1" applyBorder="1"/>
    <xf numFmtId="42" fontId="10" fillId="0" borderId="9" xfId="0" applyNumberFormat="1" applyFont="1" applyBorder="1" applyAlignment="1">
      <alignment horizontal="center" wrapText="1"/>
    </xf>
    <xf numFmtId="164" fontId="10" fillId="0" borderId="10" xfId="0" applyNumberFormat="1" applyFont="1" applyBorder="1" applyAlignment="1">
      <alignment horizontal="center" wrapText="1"/>
    </xf>
    <xf numFmtId="42" fontId="10" fillId="0" borderId="8" xfId="0" applyNumberFormat="1" applyFont="1" applyBorder="1" applyAlignment="1">
      <alignment horizontal="center" wrapText="1"/>
    </xf>
    <xf numFmtId="164" fontId="10" fillId="0" borderId="9" xfId="0" applyNumberFormat="1" applyFont="1" applyBorder="1" applyAlignment="1">
      <alignment horizontal="center" wrapText="1"/>
    </xf>
    <xf numFmtId="42" fontId="11" fillId="0" borderId="19" xfId="0" applyNumberFormat="1" applyFont="1" applyBorder="1" applyAlignment="1">
      <alignment wrapText="1"/>
    </xf>
    <xf numFmtId="42" fontId="11" fillId="0" borderId="20" xfId="0" applyNumberFormat="1" applyFont="1" applyBorder="1" applyAlignment="1">
      <alignment wrapText="1"/>
    </xf>
    <xf numFmtId="42" fontId="11" fillId="0" borderId="21" xfId="0" applyNumberFormat="1" applyFont="1" applyBorder="1" applyAlignment="1">
      <alignment wrapText="1"/>
    </xf>
    <xf numFmtId="49" fontId="19" fillId="0" borderId="3" xfId="0" applyNumberFormat="1" applyFont="1" applyBorder="1"/>
    <xf numFmtId="0" fontId="7" fillId="0" borderId="24" xfId="0" applyFont="1" applyBorder="1" applyAlignment="1">
      <alignment wrapText="1"/>
    </xf>
    <xf numFmtId="49" fontId="20" fillId="0" borderId="19" xfId="0" applyNumberFormat="1" applyFont="1" applyBorder="1"/>
    <xf numFmtId="42" fontId="7" fillId="0" borderId="0" xfId="1" applyNumberFormat="1" applyFont="1" applyFill="1" applyAlignment="1">
      <alignment horizontal="right" wrapText="1"/>
    </xf>
    <xf numFmtId="42" fontId="7" fillId="0" borderId="3" xfId="1" applyNumberFormat="1" applyFont="1" applyFill="1" applyBorder="1" applyAlignment="1">
      <alignment horizontal="right" wrapText="1"/>
    </xf>
    <xf numFmtId="42" fontId="7" fillId="0" borderId="0" xfId="0" applyNumberFormat="1" applyFont="1" applyAlignment="1">
      <alignment horizontal="right" wrapText="1"/>
    </xf>
    <xf numFmtId="42" fontId="7" fillId="0" borderId="10" xfId="0" applyNumberFormat="1" applyFont="1" applyBorder="1" applyAlignment="1">
      <alignment horizontal="right" wrapText="1"/>
    </xf>
    <xf numFmtId="42" fontId="11" fillId="0" borderId="19" xfId="0" applyNumberFormat="1" applyFont="1" applyBorder="1" applyAlignment="1">
      <alignment horizontal="right" wrapText="1"/>
    </xf>
    <xf numFmtId="42" fontId="11" fillId="0" borderId="20" xfId="0" applyNumberFormat="1" applyFont="1" applyBorder="1" applyAlignment="1">
      <alignment horizontal="right" wrapText="1"/>
    </xf>
    <xf numFmtId="42" fontId="11" fillId="0" borderId="21" xfId="0" applyNumberFormat="1" applyFont="1" applyBorder="1" applyAlignment="1">
      <alignment horizontal="right" wrapText="1"/>
    </xf>
    <xf numFmtId="42" fontId="7" fillId="0" borderId="0" xfId="1" applyNumberFormat="1" applyFont="1" applyFill="1"/>
    <xf numFmtId="42" fontId="7" fillId="0" borderId="10" xfId="1" applyNumberFormat="1" applyFont="1" applyFill="1" applyBorder="1"/>
    <xf numFmtId="0" fontId="10" fillId="0" borderId="25" xfId="1" applyFont="1" applyFill="1" applyBorder="1" applyAlignment="1">
      <alignment horizontal="right"/>
    </xf>
    <xf numFmtId="0" fontId="10" fillId="0" borderId="40" xfId="1" applyFont="1" applyFill="1" applyBorder="1" applyAlignment="1">
      <alignment horizontal="right"/>
    </xf>
    <xf numFmtId="0" fontId="8" fillId="5" borderId="0" xfId="1" applyFont="1" applyFill="1" applyAlignment="1">
      <alignment horizontal="center" vertical="center" wrapText="1"/>
    </xf>
    <xf numFmtId="1" fontId="7" fillId="2" borderId="0" xfId="1" applyNumberFormat="1" applyFont="1"/>
    <xf numFmtId="1" fontId="7" fillId="2" borderId="10" xfId="1" applyNumberFormat="1" applyFont="1" applyBorder="1"/>
    <xf numFmtId="164" fontId="3" fillId="2" borderId="10" xfId="1" applyNumberFormat="1" applyBorder="1"/>
    <xf numFmtId="164" fontId="3" fillId="2" borderId="20" xfId="1" applyNumberFormat="1" applyBorder="1"/>
    <xf numFmtId="164" fontId="3" fillId="2" borderId="21" xfId="1" applyNumberFormat="1" applyBorder="1"/>
    <xf numFmtId="49" fontId="15" fillId="5" borderId="3" xfId="0" applyNumberFormat="1" applyFont="1" applyFill="1" applyBorder="1"/>
    <xf numFmtId="0" fontId="15" fillId="5" borderId="41" xfId="0" applyFont="1" applyFill="1" applyBorder="1" applyAlignment="1">
      <alignment horizontal="center" wrapText="1"/>
    </xf>
    <xf numFmtId="165" fontId="15" fillId="5" borderId="41" xfId="0" applyNumberFormat="1" applyFont="1" applyFill="1" applyBorder="1" applyAlignment="1">
      <alignment horizontal="center" wrapText="1"/>
    </xf>
    <xf numFmtId="165" fontId="15" fillId="5" borderId="39" xfId="1" applyNumberFormat="1" applyFont="1" applyFill="1" applyBorder="1" applyAlignment="1">
      <alignment horizontal="center" wrapText="1"/>
    </xf>
    <xf numFmtId="0" fontId="7" fillId="0" borderId="42" xfId="0" applyFont="1" applyBorder="1" applyAlignment="1">
      <alignment wrapText="1"/>
    </xf>
    <xf numFmtId="0" fontId="19" fillId="0" borderId="24" xfId="0" applyFont="1" applyBorder="1" applyAlignment="1">
      <alignment wrapText="1"/>
    </xf>
    <xf numFmtId="0" fontId="7" fillId="0" borderId="24" xfId="0" applyFont="1" applyBorder="1" applyAlignment="1">
      <alignment horizontal="left" vertical="top" wrapText="1"/>
    </xf>
    <xf numFmtId="49" fontId="20" fillId="0" borderId="38" xfId="0" applyNumberFormat="1" applyFont="1" applyBorder="1" applyAlignment="1">
      <alignment wrapText="1"/>
    </xf>
    <xf numFmtId="49" fontId="6" fillId="5" borderId="1" xfId="0" applyNumberFormat="1" applyFont="1" applyFill="1" applyBorder="1" applyAlignment="1">
      <alignment vertical="center"/>
    </xf>
    <xf numFmtId="49" fontId="6" fillId="5" borderId="2" xfId="0" applyNumberFormat="1" applyFont="1" applyFill="1" applyBorder="1" applyAlignment="1">
      <alignment vertical="center"/>
    </xf>
    <xf numFmtId="49" fontId="6" fillId="5" borderId="15" xfId="0" applyNumberFormat="1" applyFont="1" applyFill="1" applyBorder="1" applyAlignment="1">
      <alignment vertical="center"/>
    </xf>
    <xf numFmtId="5" fontId="19" fillId="0" borderId="24" xfId="0" applyNumberFormat="1" applyFont="1" applyBorder="1"/>
    <xf numFmtId="5" fontId="19" fillId="0" borderId="24" xfId="1" applyNumberFormat="1" applyFont="1" applyFill="1" applyBorder="1"/>
    <xf numFmtId="5" fontId="20" fillId="0" borderId="38" xfId="0" applyNumberFormat="1" applyFont="1" applyBorder="1"/>
    <xf numFmtId="5" fontId="20" fillId="0" borderId="38" xfId="1" applyNumberFormat="1" applyFont="1" applyFill="1" applyBorder="1"/>
    <xf numFmtId="0" fontId="22" fillId="6" borderId="15" xfId="1" applyFont="1" applyFill="1" applyBorder="1" applyAlignment="1">
      <alignment vertical="center"/>
    </xf>
    <xf numFmtId="0" fontId="8" fillId="5" borderId="3" xfId="1" applyFont="1" applyFill="1" applyBorder="1" applyAlignment="1">
      <alignment wrapText="1"/>
    </xf>
    <xf numFmtId="9" fontId="8" fillId="5" borderId="0" xfId="1" applyNumberFormat="1" applyFont="1" applyFill="1" applyAlignment="1">
      <alignment horizontal="left" wrapText="1"/>
    </xf>
    <xf numFmtId="0" fontId="8" fillId="5" borderId="0" xfId="1" applyFont="1" applyFill="1" applyAlignment="1">
      <alignment horizontal="left" wrapText="1"/>
    </xf>
    <xf numFmtId="9" fontId="8" fillId="5" borderId="10" xfId="1" quotePrefix="1" applyNumberFormat="1" applyFont="1" applyFill="1" applyBorder="1" applyAlignment="1">
      <alignment horizontal="left" wrapText="1"/>
    </xf>
    <xf numFmtId="5" fontId="19" fillId="3" borderId="24" xfId="0" applyNumberFormat="1" applyFont="1" applyFill="1" applyBorder="1"/>
    <xf numFmtId="5" fontId="19" fillId="3" borderId="24" xfId="1" applyNumberFormat="1" applyFont="1" applyFill="1" applyBorder="1"/>
    <xf numFmtId="0" fontId="5" fillId="3" borderId="0" xfId="1" applyFont="1" applyFill="1" applyAlignment="1">
      <alignment horizontal="left" vertical="top" wrapText="1"/>
    </xf>
    <xf numFmtId="49" fontId="6" fillId="5" borderId="1" xfId="1" applyNumberFormat="1" applyFont="1" applyFill="1" applyBorder="1" applyAlignment="1">
      <alignment vertical="center"/>
    </xf>
    <xf numFmtId="0" fontId="7" fillId="6" borderId="2" xfId="1" applyFont="1" applyFill="1" applyBorder="1" applyAlignment="1">
      <alignment vertical="center"/>
    </xf>
    <xf numFmtId="42" fontId="8" fillId="5" borderId="5" xfId="1" applyNumberFormat="1" applyFont="1" applyFill="1" applyBorder="1" applyAlignment="1">
      <alignment horizontal="center" vertical="center" wrapText="1"/>
    </xf>
    <xf numFmtId="0" fontId="3" fillId="6" borderId="6" xfId="1" applyFill="1" applyBorder="1" applyAlignment="1">
      <alignment horizontal="center" vertical="center" wrapText="1"/>
    </xf>
    <xf numFmtId="164" fontId="8" fillId="5" borderId="5" xfId="1" applyNumberFormat="1" applyFont="1" applyFill="1" applyBorder="1" applyAlignment="1">
      <alignment horizontal="center" vertical="center" wrapText="1"/>
    </xf>
    <xf numFmtId="164" fontId="3" fillId="6" borderId="6" xfId="1" applyNumberFormat="1" applyFill="1" applyBorder="1" applyAlignment="1">
      <alignment horizontal="center" vertical="center" wrapText="1"/>
    </xf>
    <xf numFmtId="0" fontId="9" fillId="4" borderId="11" xfId="1" applyFont="1" applyFill="1" applyBorder="1" applyAlignment="1">
      <alignment horizontal="left"/>
    </xf>
    <xf numFmtId="0" fontId="3" fillId="4" borderId="8" xfId="1" applyFill="1" applyBorder="1"/>
    <xf numFmtId="0" fontId="3" fillId="4" borderId="12" xfId="1" applyFill="1" applyBorder="1"/>
    <xf numFmtId="0" fontId="9" fillId="4" borderId="3" xfId="1" applyFont="1" applyFill="1" applyBorder="1" applyAlignment="1">
      <alignment horizontal="left"/>
    </xf>
    <xf numFmtId="0" fontId="3" fillId="4" borderId="0" xfId="1" applyFill="1"/>
    <xf numFmtId="0" fontId="3" fillId="4" borderId="10" xfId="1" applyFill="1" applyBorder="1"/>
    <xf numFmtId="0" fontId="11" fillId="4" borderId="3" xfId="1" applyFont="1" applyFill="1" applyBorder="1"/>
    <xf numFmtId="0" fontId="11" fillId="4" borderId="11" xfId="1" applyFont="1" applyFill="1" applyBorder="1"/>
    <xf numFmtId="49" fontId="12" fillId="2" borderId="2" xfId="1" applyNumberFormat="1" applyFont="1" applyBorder="1"/>
    <xf numFmtId="0" fontId="3" fillId="2" borderId="2" xfId="1" applyBorder="1"/>
    <xf numFmtId="2" fontId="12" fillId="2" borderId="2" xfId="1" applyNumberFormat="1" applyFont="1" applyBorder="1"/>
    <xf numFmtId="0" fontId="12" fillId="2" borderId="2" xfId="1" applyFont="1" applyBorder="1"/>
    <xf numFmtId="49" fontId="12" fillId="2" borderId="0" xfId="1" applyNumberFormat="1" applyFont="1" applyAlignment="1">
      <alignment wrapText="1"/>
    </xf>
    <xf numFmtId="0" fontId="3" fillId="2" borderId="0" xfId="1" applyAlignment="1">
      <alignment wrapText="1"/>
    </xf>
    <xf numFmtId="49" fontId="12" fillId="2" borderId="0" xfId="1" applyNumberFormat="1" applyFont="1"/>
    <xf numFmtId="0" fontId="3" fillId="2" borderId="0" xfId="1"/>
    <xf numFmtId="0" fontId="7" fillId="6" borderId="15" xfId="1" applyFont="1" applyFill="1" applyBorder="1" applyAlignment="1">
      <alignment vertical="center"/>
    </xf>
    <xf numFmtId="42" fontId="8" fillId="5" borderId="16" xfId="1" applyNumberFormat="1" applyFont="1" applyFill="1" applyBorder="1" applyAlignment="1">
      <alignment horizontal="center" wrapText="1"/>
    </xf>
    <xf numFmtId="42" fontId="8" fillId="5" borderId="7" xfId="1" applyNumberFormat="1" applyFont="1" applyFill="1" applyBorder="1" applyAlignment="1">
      <alignment horizontal="center" wrapText="1"/>
    </xf>
    <xf numFmtId="42" fontId="8" fillId="5" borderId="6" xfId="1" applyNumberFormat="1" applyFont="1" applyFill="1" applyBorder="1" applyAlignment="1">
      <alignment horizontal="center" wrapText="1"/>
    </xf>
    <xf numFmtId="42" fontId="8" fillId="5" borderId="1" xfId="1" applyNumberFormat="1" applyFont="1" applyFill="1" applyBorder="1" applyAlignment="1">
      <alignment horizontal="center" wrapText="1"/>
    </xf>
    <xf numFmtId="42" fontId="8" fillId="5" borderId="2" xfId="1" applyNumberFormat="1" applyFont="1" applyFill="1" applyBorder="1" applyAlignment="1">
      <alignment horizontal="center" wrapText="1"/>
    </xf>
    <xf numFmtId="42" fontId="8" fillId="5" borderId="15" xfId="1" applyNumberFormat="1" applyFont="1" applyFill="1" applyBorder="1" applyAlignment="1">
      <alignment horizontal="center" wrapText="1"/>
    </xf>
    <xf numFmtId="49" fontId="12" fillId="2" borderId="2" xfId="1" applyNumberFormat="1" applyFont="1" applyBorder="1" applyAlignment="1">
      <alignment vertical="center"/>
    </xf>
    <xf numFmtId="0" fontId="12" fillId="2" borderId="2" xfId="1" applyFont="1" applyBorder="1" applyAlignment="1">
      <alignment vertical="center"/>
    </xf>
    <xf numFmtId="49" fontId="12" fillId="2" borderId="0" xfId="1" applyNumberFormat="1" applyFont="1" applyAlignment="1">
      <alignment vertical="center" wrapText="1"/>
    </xf>
    <xf numFmtId="0" fontId="12" fillId="2" borderId="0" xfId="1" applyFont="1" applyAlignment="1">
      <alignment vertical="center" wrapText="1"/>
    </xf>
    <xf numFmtId="0" fontId="7" fillId="2" borderId="2" xfId="1" applyFont="1" applyBorder="1" applyAlignment="1">
      <alignment vertical="center"/>
    </xf>
    <xf numFmtId="0" fontId="7" fillId="2" borderId="0" xfId="1" applyFont="1" applyAlignment="1">
      <alignment vertical="center"/>
    </xf>
    <xf numFmtId="0" fontId="7" fillId="2" borderId="0" xfId="1" applyFont="1" applyAlignment="1">
      <alignment wrapText="1"/>
    </xf>
    <xf numFmtId="0" fontId="12" fillId="2" borderId="0" xfId="1" applyFont="1" applyAlignment="1">
      <alignment horizontal="left" vertical="center" wrapText="1" indent="2"/>
    </xf>
    <xf numFmtId="0" fontId="7" fillId="2" borderId="0" xfId="1" applyFont="1" applyAlignment="1">
      <alignment horizontal="left" wrapText="1" indent="2"/>
    </xf>
    <xf numFmtId="0" fontId="12" fillId="2" borderId="0" xfId="1" applyFont="1"/>
    <xf numFmtId="0" fontId="7" fillId="2" borderId="0" xfId="1" applyFont="1" applyAlignment="1">
      <alignment vertical="center" wrapText="1"/>
    </xf>
    <xf numFmtId="0" fontId="12" fillId="2" borderId="0" xfId="1" applyFont="1" applyAlignment="1">
      <alignment vertical="center"/>
    </xf>
    <xf numFmtId="0" fontId="7" fillId="2" borderId="0" xfId="1" applyFont="1"/>
    <xf numFmtId="0" fontId="12" fillId="2" borderId="0" xfId="1" applyFont="1" applyAlignment="1">
      <alignment wrapText="1"/>
    </xf>
    <xf numFmtId="0" fontId="22" fillId="6" borderId="2" xfId="1" applyFont="1" applyFill="1" applyBorder="1" applyAlignment="1">
      <alignment vertical="center"/>
    </xf>
    <xf numFmtId="0" fontId="6" fillId="5" borderId="1" xfId="1" applyFont="1" applyFill="1" applyBorder="1" applyAlignment="1">
      <alignment horizontal="left" vertical="center" wrapText="1"/>
    </xf>
    <xf numFmtId="0" fontId="6" fillId="5" borderId="2" xfId="1" applyFont="1" applyFill="1" applyBorder="1" applyAlignment="1">
      <alignment horizontal="left" vertical="center" wrapText="1"/>
    </xf>
    <xf numFmtId="0" fontId="6" fillId="5" borderId="15" xfId="1" applyFont="1" applyFill="1" applyBorder="1" applyAlignment="1">
      <alignment horizontal="left" vertical="center" wrapText="1"/>
    </xf>
    <xf numFmtId="0" fontId="3" fillId="2" borderId="2" xfId="1" applyBorder="1" applyAlignment="1">
      <alignment vertical="center"/>
    </xf>
    <xf numFmtId="49" fontId="6" fillId="5" borderId="0" xfId="1" applyNumberFormat="1" applyFont="1" applyFill="1" applyAlignment="1">
      <alignment vertical="center"/>
    </xf>
    <xf numFmtId="0" fontId="11" fillId="5" borderId="0" xfId="1" applyFont="1" applyFill="1" applyAlignment="1">
      <alignment vertical="center"/>
    </xf>
    <xf numFmtId="49" fontId="6" fillId="5" borderId="28" xfId="1" applyNumberFormat="1" applyFont="1" applyFill="1" applyBorder="1" applyAlignment="1">
      <alignment vertical="center"/>
    </xf>
    <xf numFmtId="0" fontId="23" fillId="6" borderId="29" xfId="1" applyFont="1" applyFill="1" applyBorder="1" applyAlignment="1">
      <alignment vertical="center"/>
    </xf>
    <xf numFmtId="0" fontId="23" fillId="6" borderId="30" xfId="1" applyFont="1" applyFill="1" applyBorder="1" applyAlignment="1">
      <alignment vertical="center"/>
    </xf>
    <xf numFmtId="49" fontId="12" fillId="0" borderId="2" xfId="1" applyNumberFormat="1" applyFont="1" applyFill="1" applyBorder="1" applyAlignment="1">
      <alignment vertical="center"/>
    </xf>
    <xf numFmtId="0" fontId="7" fillId="0" borderId="2" xfId="1" applyFont="1" applyFill="1" applyBorder="1" applyAlignment="1">
      <alignment vertical="center"/>
    </xf>
    <xf numFmtId="5" fontId="19" fillId="0" borderId="24" xfId="0" applyNumberFormat="1" applyFont="1" applyFill="1" applyBorder="1"/>
    <xf numFmtId="0" fontId="7" fillId="0" borderId="24" xfId="0" applyFont="1" applyFill="1" applyBorder="1" applyAlignment="1">
      <alignment wrapText="1"/>
    </xf>
    <xf numFmtId="0" fontId="3" fillId="0" borderId="0" xfId="1" applyFill="1"/>
  </cellXfs>
  <cellStyles count="10">
    <cellStyle name="Currency 2" xfId="2" xr:uid="{4C765922-DF03-4B22-95DC-C7B85E167547}"/>
    <cellStyle name="Normal" xfId="0" builtinId="0"/>
    <cellStyle name="Normal 2" xfId="1" xr:uid="{479F76BD-8095-4B08-9D3A-EAB007C816B9}"/>
    <cellStyle name="Normal 3" xfId="3" xr:uid="{149BF627-DA16-4918-AAE1-85D7E6EADD9A}"/>
    <cellStyle name="Normal 4" xfId="4" xr:uid="{411D0990-BB65-4151-9A28-E1460EC18219}"/>
    <cellStyle name="Normal 5" xfId="5" xr:uid="{DB38BA2D-98E4-4D18-B5B3-E9480273148E}"/>
    <cellStyle name="Normal 6" xfId="6" xr:uid="{B1A216FD-F628-42ED-9BF8-88D5D0FFFF47}"/>
    <cellStyle name="Normal 7" xfId="7" xr:uid="{3FEF05E2-4254-408E-96DE-A7BA849ED2EF}"/>
    <cellStyle name="Normal 8" xfId="8" xr:uid="{EB8A4609-BFD6-4C8F-B79D-1772F5BD39C7}"/>
    <cellStyle name="Normal 9" xfId="9" xr:uid="{F63D11FC-377E-40CB-9CEF-7BE0D087C780}"/>
  </cellStyles>
  <dxfs count="3">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599162</xdr:colOff>
      <xdr:row>32</xdr:row>
      <xdr:rowOff>75327</xdr:rowOff>
    </xdr:to>
    <xdr:pic>
      <xdr:nvPicPr>
        <xdr:cNvPr id="3" name="Picture 2">
          <a:extLst>
            <a:ext uri="{FF2B5EF4-FFF2-40B4-BE49-F238E27FC236}">
              <a16:creationId xmlns:a16="http://schemas.microsoft.com/office/drawing/2014/main" id="{3120987D-C368-89A5-F283-0E64E9B57F41}"/>
            </a:ext>
          </a:extLst>
        </xdr:cNvPr>
        <xdr:cNvPicPr>
          <a:picLocks noChangeAspect="1"/>
        </xdr:cNvPicPr>
      </xdr:nvPicPr>
      <xdr:blipFill>
        <a:blip xmlns:r="http://schemas.openxmlformats.org/officeDocument/2006/relationships" r:embed="rId1"/>
        <a:stretch>
          <a:fillRect/>
        </a:stretch>
      </xdr:blipFill>
      <xdr:spPr>
        <a:xfrm>
          <a:off x="0" y="0"/>
          <a:ext cx="7304762" cy="6980952"/>
        </a:xfrm>
        <a:prstGeom prst="rect">
          <a:avLst/>
        </a:prstGeom>
      </xdr:spPr>
    </xdr:pic>
    <xdr:clientData/>
  </xdr:twoCellAnchor>
  <xdr:twoCellAnchor editAs="oneCell">
    <xdr:from>
      <xdr:col>0</xdr:col>
      <xdr:colOff>0</xdr:colOff>
      <xdr:row>32</xdr:row>
      <xdr:rowOff>0</xdr:rowOff>
    </xdr:from>
    <xdr:to>
      <xdr:col>8</xdr:col>
      <xdr:colOff>600075</xdr:colOff>
      <xdr:row>49</xdr:row>
      <xdr:rowOff>199575</xdr:rowOff>
    </xdr:to>
    <xdr:pic>
      <xdr:nvPicPr>
        <xdr:cNvPr id="5" name="Picture 4">
          <a:extLst>
            <a:ext uri="{FF2B5EF4-FFF2-40B4-BE49-F238E27FC236}">
              <a16:creationId xmlns:a16="http://schemas.microsoft.com/office/drawing/2014/main" id="{F7CF6FB7-EB80-1F7F-BBAB-5EF8237EC134}"/>
            </a:ext>
          </a:extLst>
        </xdr:cNvPr>
        <xdr:cNvPicPr>
          <a:picLocks noChangeAspect="1"/>
        </xdr:cNvPicPr>
      </xdr:nvPicPr>
      <xdr:blipFill>
        <a:blip xmlns:r="http://schemas.openxmlformats.org/officeDocument/2006/relationships" r:embed="rId2"/>
        <a:stretch>
          <a:fillRect/>
        </a:stretch>
      </xdr:blipFill>
      <xdr:spPr>
        <a:xfrm>
          <a:off x="0" y="7105650"/>
          <a:ext cx="7305675" cy="3600000"/>
        </a:xfrm>
        <a:prstGeom prst="rect">
          <a:avLst/>
        </a:prstGeom>
      </xdr:spPr>
    </xdr:pic>
    <xdr:clientData/>
  </xdr:twoCellAnchor>
  <xdr:twoCellAnchor editAs="oneCell">
    <xdr:from>
      <xdr:col>0</xdr:col>
      <xdr:colOff>0</xdr:colOff>
      <xdr:row>50</xdr:row>
      <xdr:rowOff>0</xdr:rowOff>
    </xdr:from>
    <xdr:to>
      <xdr:col>8</xdr:col>
      <xdr:colOff>580114</xdr:colOff>
      <xdr:row>69</xdr:row>
      <xdr:rowOff>85257</xdr:rowOff>
    </xdr:to>
    <xdr:pic>
      <xdr:nvPicPr>
        <xdr:cNvPr id="18" name="Picture 17">
          <a:extLst>
            <a:ext uri="{FF2B5EF4-FFF2-40B4-BE49-F238E27FC236}">
              <a16:creationId xmlns:a16="http://schemas.microsoft.com/office/drawing/2014/main" id="{17FA6860-AF29-C8DA-B6CD-8CC13DCDF001}"/>
            </a:ext>
          </a:extLst>
        </xdr:cNvPr>
        <xdr:cNvPicPr>
          <a:picLocks noChangeAspect="1"/>
        </xdr:cNvPicPr>
      </xdr:nvPicPr>
      <xdr:blipFill>
        <a:blip xmlns:r="http://schemas.openxmlformats.org/officeDocument/2006/relationships" r:embed="rId3"/>
        <a:stretch>
          <a:fillRect/>
        </a:stretch>
      </xdr:blipFill>
      <xdr:spPr>
        <a:xfrm>
          <a:off x="0" y="10706100"/>
          <a:ext cx="7285714" cy="3742857"/>
        </a:xfrm>
        <a:prstGeom prst="rect">
          <a:avLst/>
        </a:prstGeom>
      </xdr:spPr>
    </xdr:pic>
    <xdr:clientData/>
  </xdr:twoCellAnchor>
  <xdr:twoCellAnchor editAs="oneCell">
    <xdr:from>
      <xdr:col>0</xdr:col>
      <xdr:colOff>0</xdr:colOff>
      <xdr:row>69</xdr:row>
      <xdr:rowOff>0</xdr:rowOff>
    </xdr:from>
    <xdr:to>
      <xdr:col>8</xdr:col>
      <xdr:colOff>571500</xdr:colOff>
      <xdr:row>91</xdr:row>
      <xdr:rowOff>132754</xdr:rowOff>
    </xdr:to>
    <xdr:pic>
      <xdr:nvPicPr>
        <xdr:cNvPr id="21" name="Picture 20">
          <a:extLst>
            <a:ext uri="{FF2B5EF4-FFF2-40B4-BE49-F238E27FC236}">
              <a16:creationId xmlns:a16="http://schemas.microsoft.com/office/drawing/2014/main" id="{87262592-87FE-3ACC-9884-545F940AA702}"/>
            </a:ext>
          </a:extLst>
        </xdr:cNvPr>
        <xdr:cNvPicPr>
          <a:picLocks noChangeAspect="1"/>
        </xdr:cNvPicPr>
      </xdr:nvPicPr>
      <xdr:blipFill>
        <a:blip xmlns:r="http://schemas.openxmlformats.org/officeDocument/2006/relationships" r:embed="rId4"/>
        <a:stretch>
          <a:fillRect/>
        </a:stretch>
      </xdr:blipFill>
      <xdr:spPr>
        <a:xfrm>
          <a:off x="0" y="14163675"/>
          <a:ext cx="7277100" cy="4771429"/>
        </a:xfrm>
        <a:prstGeom prst="rect">
          <a:avLst/>
        </a:prstGeom>
      </xdr:spPr>
    </xdr:pic>
    <xdr:clientData/>
  </xdr:twoCellAnchor>
  <xdr:twoCellAnchor editAs="oneCell">
    <xdr:from>
      <xdr:col>0</xdr:col>
      <xdr:colOff>0</xdr:colOff>
      <xdr:row>91</xdr:row>
      <xdr:rowOff>0</xdr:rowOff>
    </xdr:from>
    <xdr:to>
      <xdr:col>8</xdr:col>
      <xdr:colOff>581025</xdr:colOff>
      <xdr:row>117</xdr:row>
      <xdr:rowOff>37445</xdr:rowOff>
    </xdr:to>
    <xdr:pic>
      <xdr:nvPicPr>
        <xdr:cNvPr id="22" name="Picture 21">
          <a:extLst>
            <a:ext uri="{FF2B5EF4-FFF2-40B4-BE49-F238E27FC236}">
              <a16:creationId xmlns:a16="http://schemas.microsoft.com/office/drawing/2014/main" id="{B21FB2BF-0A20-DBD2-8784-8C7E01B6E7EE}"/>
            </a:ext>
          </a:extLst>
        </xdr:cNvPr>
        <xdr:cNvPicPr>
          <a:picLocks noChangeAspect="1"/>
        </xdr:cNvPicPr>
      </xdr:nvPicPr>
      <xdr:blipFill>
        <a:blip xmlns:r="http://schemas.openxmlformats.org/officeDocument/2006/relationships" r:embed="rId5"/>
        <a:stretch>
          <a:fillRect/>
        </a:stretch>
      </xdr:blipFill>
      <xdr:spPr>
        <a:xfrm>
          <a:off x="0" y="18802350"/>
          <a:ext cx="7286625" cy="5238095"/>
        </a:xfrm>
        <a:prstGeom prst="rect">
          <a:avLst/>
        </a:prstGeom>
      </xdr:spPr>
    </xdr:pic>
    <xdr:clientData/>
  </xdr:twoCellAnchor>
  <xdr:twoCellAnchor editAs="oneCell">
    <xdr:from>
      <xdr:col>0</xdr:col>
      <xdr:colOff>0</xdr:colOff>
      <xdr:row>117</xdr:row>
      <xdr:rowOff>0</xdr:rowOff>
    </xdr:from>
    <xdr:to>
      <xdr:col>8</xdr:col>
      <xdr:colOff>581025</xdr:colOff>
      <xdr:row>140</xdr:row>
      <xdr:rowOff>199415</xdr:rowOff>
    </xdr:to>
    <xdr:pic>
      <xdr:nvPicPr>
        <xdr:cNvPr id="23" name="Picture 22">
          <a:extLst>
            <a:ext uri="{FF2B5EF4-FFF2-40B4-BE49-F238E27FC236}">
              <a16:creationId xmlns:a16="http://schemas.microsoft.com/office/drawing/2014/main" id="{9E4DC256-B1FB-B6FD-713A-65BA61626B32}"/>
            </a:ext>
          </a:extLst>
        </xdr:cNvPr>
        <xdr:cNvPicPr>
          <a:picLocks noChangeAspect="1"/>
        </xdr:cNvPicPr>
      </xdr:nvPicPr>
      <xdr:blipFill>
        <a:blip xmlns:r="http://schemas.openxmlformats.org/officeDocument/2006/relationships" r:embed="rId6"/>
        <a:stretch>
          <a:fillRect/>
        </a:stretch>
      </xdr:blipFill>
      <xdr:spPr>
        <a:xfrm>
          <a:off x="0" y="24003000"/>
          <a:ext cx="7286625" cy="4876190"/>
        </a:xfrm>
        <a:prstGeom prst="rect">
          <a:avLst/>
        </a:prstGeom>
      </xdr:spPr>
    </xdr:pic>
    <xdr:clientData/>
  </xdr:twoCellAnchor>
  <xdr:twoCellAnchor editAs="oneCell">
    <xdr:from>
      <xdr:col>0</xdr:col>
      <xdr:colOff>0</xdr:colOff>
      <xdr:row>141</xdr:row>
      <xdr:rowOff>0</xdr:rowOff>
    </xdr:from>
    <xdr:to>
      <xdr:col>8</xdr:col>
      <xdr:colOff>581025</xdr:colOff>
      <xdr:row>153</xdr:row>
      <xdr:rowOff>171076</xdr:rowOff>
    </xdr:to>
    <xdr:pic>
      <xdr:nvPicPr>
        <xdr:cNvPr id="27" name="Picture 26">
          <a:extLst>
            <a:ext uri="{FF2B5EF4-FFF2-40B4-BE49-F238E27FC236}">
              <a16:creationId xmlns:a16="http://schemas.microsoft.com/office/drawing/2014/main" id="{7D4EA75E-E59C-79F6-6322-93EFFE3DA74D}"/>
            </a:ext>
          </a:extLst>
        </xdr:cNvPr>
        <xdr:cNvPicPr>
          <a:picLocks noChangeAspect="1"/>
        </xdr:cNvPicPr>
      </xdr:nvPicPr>
      <xdr:blipFill>
        <a:blip xmlns:r="http://schemas.openxmlformats.org/officeDocument/2006/relationships" r:embed="rId7"/>
        <a:stretch>
          <a:fillRect/>
        </a:stretch>
      </xdr:blipFill>
      <xdr:spPr>
        <a:xfrm>
          <a:off x="0" y="28879800"/>
          <a:ext cx="7286625" cy="2990476"/>
        </a:xfrm>
        <a:prstGeom prst="rect">
          <a:avLst/>
        </a:prstGeom>
      </xdr:spPr>
    </xdr:pic>
    <xdr:clientData/>
  </xdr:twoCellAnchor>
  <xdr:twoCellAnchor editAs="oneCell">
    <xdr:from>
      <xdr:col>0</xdr:col>
      <xdr:colOff>0</xdr:colOff>
      <xdr:row>153</xdr:row>
      <xdr:rowOff>0</xdr:rowOff>
    </xdr:from>
    <xdr:to>
      <xdr:col>8</xdr:col>
      <xdr:colOff>581025</xdr:colOff>
      <xdr:row>174</xdr:row>
      <xdr:rowOff>104208</xdr:rowOff>
    </xdr:to>
    <xdr:pic>
      <xdr:nvPicPr>
        <xdr:cNvPr id="28" name="Picture 27">
          <a:extLst>
            <a:ext uri="{FF2B5EF4-FFF2-40B4-BE49-F238E27FC236}">
              <a16:creationId xmlns:a16="http://schemas.microsoft.com/office/drawing/2014/main" id="{044EDDBB-B4CB-BD72-3631-C4835D3565AD}"/>
            </a:ext>
          </a:extLst>
        </xdr:cNvPr>
        <xdr:cNvPicPr>
          <a:picLocks noChangeAspect="1"/>
        </xdr:cNvPicPr>
      </xdr:nvPicPr>
      <xdr:blipFill>
        <a:blip xmlns:r="http://schemas.openxmlformats.org/officeDocument/2006/relationships" r:embed="rId8"/>
        <a:stretch>
          <a:fillRect/>
        </a:stretch>
      </xdr:blipFill>
      <xdr:spPr>
        <a:xfrm>
          <a:off x="0" y="31699200"/>
          <a:ext cx="7286625" cy="4533333"/>
        </a:xfrm>
        <a:prstGeom prst="rect">
          <a:avLst/>
        </a:prstGeom>
      </xdr:spPr>
    </xdr:pic>
    <xdr:clientData/>
  </xdr:twoCellAnchor>
  <xdr:twoCellAnchor editAs="oneCell">
    <xdr:from>
      <xdr:col>0</xdr:col>
      <xdr:colOff>0</xdr:colOff>
      <xdr:row>174</xdr:row>
      <xdr:rowOff>0</xdr:rowOff>
    </xdr:from>
    <xdr:to>
      <xdr:col>8</xdr:col>
      <xdr:colOff>581025</xdr:colOff>
      <xdr:row>200</xdr:row>
      <xdr:rowOff>66017</xdr:rowOff>
    </xdr:to>
    <xdr:pic>
      <xdr:nvPicPr>
        <xdr:cNvPr id="29" name="Picture 28">
          <a:extLst>
            <a:ext uri="{FF2B5EF4-FFF2-40B4-BE49-F238E27FC236}">
              <a16:creationId xmlns:a16="http://schemas.microsoft.com/office/drawing/2014/main" id="{54EF0BB6-1979-86AD-D407-A2D0ABD979D4}"/>
            </a:ext>
          </a:extLst>
        </xdr:cNvPr>
        <xdr:cNvPicPr>
          <a:picLocks noChangeAspect="1"/>
        </xdr:cNvPicPr>
      </xdr:nvPicPr>
      <xdr:blipFill>
        <a:blip xmlns:r="http://schemas.openxmlformats.org/officeDocument/2006/relationships" r:embed="rId9"/>
        <a:stretch>
          <a:fillRect/>
        </a:stretch>
      </xdr:blipFill>
      <xdr:spPr>
        <a:xfrm>
          <a:off x="0" y="36128325"/>
          <a:ext cx="7286625" cy="5266667"/>
        </a:xfrm>
        <a:prstGeom prst="rect">
          <a:avLst/>
        </a:prstGeom>
      </xdr:spPr>
    </xdr:pic>
    <xdr:clientData/>
  </xdr:twoCellAnchor>
  <xdr:twoCellAnchor editAs="oneCell">
    <xdr:from>
      <xdr:col>0</xdr:col>
      <xdr:colOff>0</xdr:colOff>
      <xdr:row>200</xdr:row>
      <xdr:rowOff>0</xdr:rowOff>
    </xdr:from>
    <xdr:to>
      <xdr:col>8</xdr:col>
      <xdr:colOff>581025</xdr:colOff>
      <xdr:row>214</xdr:row>
      <xdr:rowOff>123459</xdr:rowOff>
    </xdr:to>
    <xdr:pic>
      <xdr:nvPicPr>
        <xdr:cNvPr id="31" name="Picture 30">
          <a:extLst>
            <a:ext uri="{FF2B5EF4-FFF2-40B4-BE49-F238E27FC236}">
              <a16:creationId xmlns:a16="http://schemas.microsoft.com/office/drawing/2014/main" id="{0A6A11B5-62F5-E1ED-FCE6-7DFC68FC854B}"/>
            </a:ext>
          </a:extLst>
        </xdr:cNvPr>
        <xdr:cNvPicPr>
          <a:picLocks noChangeAspect="1"/>
        </xdr:cNvPicPr>
      </xdr:nvPicPr>
      <xdr:blipFill>
        <a:blip xmlns:r="http://schemas.openxmlformats.org/officeDocument/2006/relationships" r:embed="rId10"/>
        <a:stretch>
          <a:fillRect/>
        </a:stretch>
      </xdr:blipFill>
      <xdr:spPr>
        <a:xfrm>
          <a:off x="0" y="41328975"/>
          <a:ext cx="7286625" cy="2923809"/>
        </a:xfrm>
        <a:prstGeom prst="rect">
          <a:avLst/>
        </a:prstGeom>
      </xdr:spPr>
    </xdr:pic>
    <xdr:clientData/>
  </xdr:twoCellAnchor>
  <xdr:twoCellAnchor editAs="oneCell">
    <xdr:from>
      <xdr:col>0</xdr:col>
      <xdr:colOff>0</xdr:colOff>
      <xdr:row>214</xdr:row>
      <xdr:rowOff>0</xdr:rowOff>
    </xdr:from>
    <xdr:to>
      <xdr:col>8</xdr:col>
      <xdr:colOff>581025</xdr:colOff>
      <xdr:row>234</xdr:row>
      <xdr:rowOff>94582</xdr:rowOff>
    </xdr:to>
    <xdr:pic>
      <xdr:nvPicPr>
        <xdr:cNvPr id="34" name="Picture 33">
          <a:extLst>
            <a:ext uri="{FF2B5EF4-FFF2-40B4-BE49-F238E27FC236}">
              <a16:creationId xmlns:a16="http://schemas.microsoft.com/office/drawing/2014/main" id="{71717C16-6FDA-EA49-3C45-69EB27233827}"/>
            </a:ext>
          </a:extLst>
        </xdr:cNvPr>
        <xdr:cNvPicPr>
          <a:picLocks noChangeAspect="1"/>
        </xdr:cNvPicPr>
      </xdr:nvPicPr>
      <xdr:blipFill>
        <a:blip xmlns:r="http://schemas.openxmlformats.org/officeDocument/2006/relationships" r:embed="rId11"/>
        <a:stretch>
          <a:fillRect/>
        </a:stretch>
      </xdr:blipFill>
      <xdr:spPr>
        <a:xfrm>
          <a:off x="0" y="44129325"/>
          <a:ext cx="7286625" cy="5342857"/>
        </a:xfrm>
        <a:prstGeom prst="rect">
          <a:avLst/>
        </a:prstGeom>
      </xdr:spPr>
    </xdr:pic>
    <xdr:clientData/>
  </xdr:twoCellAnchor>
  <xdr:twoCellAnchor editAs="oneCell">
    <xdr:from>
      <xdr:col>0</xdr:col>
      <xdr:colOff>0</xdr:colOff>
      <xdr:row>234</xdr:row>
      <xdr:rowOff>0</xdr:rowOff>
    </xdr:from>
    <xdr:to>
      <xdr:col>8</xdr:col>
      <xdr:colOff>581025</xdr:colOff>
      <xdr:row>253</xdr:row>
      <xdr:rowOff>132858</xdr:rowOff>
    </xdr:to>
    <xdr:pic>
      <xdr:nvPicPr>
        <xdr:cNvPr id="35" name="Picture 34">
          <a:extLst>
            <a:ext uri="{FF2B5EF4-FFF2-40B4-BE49-F238E27FC236}">
              <a16:creationId xmlns:a16="http://schemas.microsoft.com/office/drawing/2014/main" id="{7E028255-4B5D-9203-90BA-31990B654CE4}"/>
            </a:ext>
          </a:extLst>
        </xdr:cNvPr>
        <xdr:cNvPicPr>
          <a:picLocks noChangeAspect="1"/>
        </xdr:cNvPicPr>
      </xdr:nvPicPr>
      <xdr:blipFill>
        <a:blip xmlns:r="http://schemas.openxmlformats.org/officeDocument/2006/relationships" r:embed="rId12"/>
        <a:stretch>
          <a:fillRect/>
        </a:stretch>
      </xdr:blipFill>
      <xdr:spPr>
        <a:xfrm>
          <a:off x="0" y="49377600"/>
          <a:ext cx="7286625" cy="3933333"/>
        </a:xfrm>
        <a:prstGeom prst="rect">
          <a:avLst/>
        </a:prstGeom>
      </xdr:spPr>
    </xdr:pic>
    <xdr:clientData/>
  </xdr:twoCellAnchor>
  <xdr:twoCellAnchor editAs="oneCell">
    <xdr:from>
      <xdr:col>0</xdr:col>
      <xdr:colOff>0</xdr:colOff>
      <xdr:row>253</xdr:row>
      <xdr:rowOff>0</xdr:rowOff>
    </xdr:from>
    <xdr:to>
      <xdr:col>8</xdr:col>
      <xdr:colOff>590550</xdr:colOff>
      <xdr:row>272</xdr:row>
      <xdr:rowOff>28096</xdr:rowOff>
    </xdr:to>
    <xdr:pic>
      <xdr:nvPicPr>
        <xdr:cNvPr id="36" name="Picture 35">
          <a:extLst>
            <a:ext uri="{FF2B5EF4-FFF2-40B4-BE49-F238E27FC236}">
              <a16:creationId xmlns:a16="http://schemas.microsoft.com/office/drawing/2014/main" id="{490DEE78-C066-FA0D-83C3-C43969501BC6}"/>
            </a:ext>
          </a:extLst>
        </xdr:cNvPr>
        <xdr:cNvPicPr>
          <a:picLocks noChangeAspect="1"/>
        </xdr:cNvPicPr>
      </xdr:nvPicPr>
      <xdr:blipFill>
        <a:blip xmlns:r="http://schemas.openxmlformats.org/officeDocument/2006/relationships" r:embed="rId13"/>
        <a:stretch>
          <a:fillRect/>
        </a:stretch>
      </xdr:blipFill>
      <xdr:spPr>
        <a:xfrm>
          <a:off x="0" y="53378100"/>
          <a:ext cx="7296150" cy="3828571"/>
        </a:xfrm>
        <a:prstGeom prst="rect">
          <a:avLst/>
        </a:prstGeom>
      </xdr:spPr>
    </xdr:pic>
    <xdr:clientData/>
  </xdr:twoCellAnchor>
  <xdr:twoCellAnchor editAs="oneCell">
    <xdr:from>
      <xdr:col>0</xdr:col>
      <xdr:colOff>0</xdr:colOff>
      <xdr:row>272</xdr:row>
      <xdr:rowOff>0</xdr:rowOff>
    </xdr:from>
    <xdr:to>
      <xdr:col>8</xdr:col>
      <xdr:colOff>609600</xdr:colOff>
      <xdr:row>293</xdr:row>
      <xdr:rowOff>75665</xdr:rowOff>
    </xdr:to>
    <xdr:pic>
      <xdr:nvPicPr>
        <xdr:cNvPr id="37" name="Picture 36">
          <a:extLst>
            <a:ext uri="{FF2B5EF4-FFF2-40B4-BE49-F238E27FC236}">
              <a16:creationId xmlns:a16="http://schemas.microsoft.com/office/drawing/2014/main" id="{DA9E9EA4-423E-12A6-2108-F7A1755A878E}"/>
            </a:ext>
          </a:extLst>
        </xdr:cNvPr>
        <xdr:cNvPicPr>
          <a:picLocks noChangeAspect="1"/>
        </xdr:cNvPicPr>
      </xdr:nvPicPr>
      <xdr:blipFill>
        <a:blip xmlns:r="http://schemas.openxmlformats.org/officeDocument/2006/relationships" r:embed="rId14"/>
        <a:stretch>
          <a:fillRect/>
        </a:stretch>
      </xdr:blipFill>
      <xdr:spPr>
        <a:xfrm>
          <a:off x="0" y="57178575"/>
          <a:ext cx="7315200" cy="4276190"/>
        </a:xfrm>
        <a:prstGeom prst="rect">
          <a:avLst/>
        </a:prstGeom>
      </xdr:spPr>
    </xdr:pic>
    <xdr:clientData/>
  </xdr:twoCellAnchor>
  <xdr:twoCellAnchor editAs="oneCell">
    <xdr:from>
      <xdr:col>0</xdr:col>
      <xdr:colOff>0</xdr:colOff>
      <xdr:row>293</xdr:row>
      <xdr:rowOff>0</xdr:rowOff>
    </xdr:from>
    <xdr:to>
      <xdr:col>8</xdr:col>
      <xdr:colOff>590550</xdr:colOff>
      <xdr:row>306</xdr:row>
      <xdr:rowOff>190151</xdr:rowOff>
    </xdr:to>
    <xdr:pic>
      <xdr:nvPicPr>
        <xdr:cNvPr id="38" name="Picture 37">
          <a:extLst>
            <a:ext uri="{FF2B5EF4-FFF2-40B4-BE49-F238E27FC236}">
              <a16:creationId xmlns:a16="http://schemas.microsoft.com/office/drawing/2014/main" id="{492B06F9-5040-8858-158A-DE6D0C29DF24}"/>
            </a:ext>
          </a:extLst>
        </xdr:cNvPr>
        <xdr:cNvPicPr>
          <a:picLocks noChangeAspect="1"/>
        </xdr:cNvPicPr>
      </xdr:nvPicPr>
      <xdr:blipFill>
        <a:blip xmlns:r="http://schemas.openxmlformats.org/officeDocument/2006/relationships" r:embed="rId15"/>
        <a:stretch>
          <a:fillRect/>
        </a:stretch>
      </xdr:blipFill>
      <xdr:spPr>
        <a:xfrm>
          <a:off x="0" y="61379100"/>
          <a:ext cx="7296150" cy="2790476"/>
        </a:xfrm>
        <a:prstGeom prst="rect">
          <a:avLst/>
        </a:prstGeom>
      </xdr:spPr>
    </xdr:pic>
    <xdr:clientData/>
  </xdr:twoCellAnchor>
  <xdr:twoCellAnchor editAs="oneCell">
    <xdr:from>
      <xdr:col>0</xdr:col>
      <xdr:colOff>0</xdr:colOff>
      <xdr:row>306</xdr:row>
      <xdr:rowOff>0</xdr:rowOff>
    </xdr:from>
    <xdr:to>
      <xdr:col>8</xdr:col>
      <xdr:colOff>590550</xdr:colOff>
      <xdr:row>334</xdr:row>
      <xdr:rowOff>85014</xdr:rowOff>
    </xdr:to>
    <xdr:pic>
      <xdr:nvPicPr>
        <xdr:cNvPr id="40" name="Picture 39">
          <a:extLst>
            <a:ext uri="{FF2B5EF4-FFF2-40B4-BE49-F238E27FC236}">
              <a16:creationId xmlns:a16="http://schemas.microsoft.com/office/drawing/2014/main" id="{BF75CF02-8D2F-B092-FE0D-9205EBD015ED}"/>
            </a:ext>
          </a:extLst>
        </xdr:cNvPr>
        <xdr:cNvPicPr>
          <a:picLocks noChangeAspect="1"/>
        </xdr:cNvPicPr>
      </xdr:nvPicPr>
      <xdr:blipFill>
        <a:blip xmlns:r="http://schemas.openxmlformats.org/officeDocument/2006/relationships" r:embed="rId16"/>
        <a:stretch>
          <a:fillRect/>
        </a:stretch>
      </xdr:blipFill>
      <xdr:spPr>
        <a:xfrm>
          <a:off x="0" y="63979425"/>
          <a:ext cx="7296150" cy="5685714"/>
        </a:xfrm>
        <a:prstGeom prst="rect">
          <a:avLst/>
        </a:prstGeom>
      </xdr:spPr>
    </xdr:pic>
    <xdr:clientData/>
  </xdr:twoCellAnchor>
  <xdr:twoCellAnchor editAs="oneCell">
    <xdr:from>
      <xdr:col>0</xdr:col>
      <xdr:colOff>0</xdr:colOff>
      <xdr:row>334</xdr:row>
      <xdr:rowOff>0</xdr:rowOff>
    </xdr:from>
    <xdr:to>
      <xdr:col>8</xdr:col>
      <xdr:colOff>600075</xdr:colOff>
      <xdr:row>354</xdr:row>
      <xdr:rowOff>180452</xdr:rowOff>
    </xdr:to>
    <xdr:pic>
      <xdr:nvPicPr>
        <xdr:cNvPr id="41" name="Picture 40">
          <a:extLst>
            <a:ext uri="{FF2B5EF4-FFF2-40B4-BE49-F238E27FC236}">
              <a16:creationId xmlns:a16="http://schemas.microsoft.com/office/drawing/2014/main" id="{5C92903A-89E3-81AD-C40F-EC965A19702D}"/>
            </a:ext>
          </a:extLst>
        </xdr:cNvPr>
        <xdr:cNvPicPr>
          <a:picLocks noChangeAspect="1"/>
        </xdr:cNvPicPr>
      </xdr:nvPicPr>
      <xdr:blipFill>
        <a:blip xmlns:r="http://schemas.openxmlformats.org/officeDocument/2006/relationships" r:embed="rId17"/>
        <a:stretch>
          <a:fillRect/>
        </a:stretch>
      </xdr:blipFill>
      <xdr:spPr>
        <a:xfrm>
          <a:off x="0" y="69380100"/>
          <a:ext cx="7305675" cy="4180952"/>
        </a:xfrm>
        <a:prstGeom prst="rect">
          <a:avLst/>
        </a:prstGeom>
      </xdr:spPr>
    </xdr:pic>
    <xdr:clientData/>
  </xdr:twoCellAnchor>
  <xdr:twoCellAnchor editAs="oneCell">
    <xdr:from>
      <xdr:col>0</xdr:col>
      <xdr:colOff>0</xdr:colOff>
      <xdr:row>354</xdr:row>
      <xdr:rowOff>0</xdr:rowOff>
    </xdr:from>
    <xdr:to>
      <xdr:col>8</xdr:col>
      <xdr:colOff>581025</xdr:colOff>
      <xdr:row>382</xdr:row>
      <xdr:rowOff>94538</xdr:rowOff>
    </xdr:to>
    <xdr:pic>
      <xdr:nvPicPr>
        <xdr:cNvPr id="42" name="Picture 41">
          <a:extLst>
            <a:ext uri="{FF2B5EF4-FFF2-40B4-BE49-F238E27FC236}">
              <a16:creationId xmlns:a16="http://schemas.microsoft.com/office/drawing/2014/main" id="{F365443D-AD22-DCF6-EF86-BCD188113A6A}"/>
            </a:ext>
          </a:extLst>
        </xdr:cNvPr>
        <xdr:cNvPicPr>
          <a:picLocks noChangeAspect="1"/>
        </xdr:cNvPicPr>
      </xdr:nvPicPr>
      <xdr:blipFill>
        <a:blip xmlns:r="http://schemas.openxmlformats.org/officeDocument/2006/relationships" r:embed="rId18"/>
        <a:stretch>
          <a:fillRect/>
        </a:stretch>
      </xdr:blipFill>
      <xdr:spPr>
        <a:xfrm>
          <a:off x="0" y="73780650"/>
          <a:ext cx="7286625" cy="5695238"/>
        </a:xfrm>
        <a:prstGeom prst="rect">
          <a:avLst/>
        </a:prstGeom>
      </xdr:spPr>
    </xdr:pic>
    <xdr:clientData/>
  </xdr:twoCellAnchor>
  <xdr:twoCellAnchor editAs="oneCell">
    <xdr:from>
      <xdr:col>0</xdr:col>
      <xdr:colOff>0</xdr:colOff>
      <xdr:row>382</xdr:row>
      <xdr:rowOff>0</xdr:rowOff>
    </xdr:from>
    <xdr:to>
      <xdr:col>8</xdr:col>
      <xdr:colOff>581025</xdr:colOff>
      <xdr:row>393</xdr:row>
      <xdr:rowOff>18773</xdr:rowOff>
    </xdr:to>
    <xdr:pic>
      <xdr:nvPicPr>
        <xdr:cNvPr id="43" name="Picture 42">
          <a:extLst>
            <a:ext uri="{FF2B5EF4-FFF2-40B4-BE49-F238E27FC236}">
              <a16:creationId xmlns:a16="http://schemas.microsoft.com/office/drawing/2014/main" id="{4E6157DE-519E-396B-DF1B-2FFC6AB5F547}"/>
            </a:ext>
          </a:extLst>
        </xdr:cNvPr>
        <xdr:cNvPicPr>
          <a:picLocks noChangeAspect="1"/>
        </xdr:cNvPicPr>
      </xdr:nvPicPr>
      <xdr:blipFill>
        <a:blip xmlns:r="http://schemas.openxmlformats.org/officeDocument/2006/relationships" r:embed="rId19"/>
        <a:stretch>
          <a:fillRect/>
        </a:stretch>
      </xdr:blipFill>
      <xdr:spPr>
        <a:xfrm>
          <a:off x="0" y="78981300"/>
          <a:ext cx="7286625" cy="2219048"/>
        </a:xfrm>
        <a:prstGeom prst="rect">
          <a:avLst/>
        </a:prstGeom>
      </xdr:spPr>
    </xdr:pic>
    <xdr:clientData/>
  </xdr:twoCellAnchor>
  <xdr:twoCellAnchor editAs="oneCell">
    <xdr:from>
      <xdr:col>0</xdr:col>
      <xdr:colOff>0</xdr:colOff>
      <xdr:row>393</xdr:row>
      <xdr:rowOff>0</xdr:rowOff>
    </xdr:from>
    <xdr:to>
      <xdr:col>8</xdr:col>
      <xdr:colOff>581025</xdr:colOff>
      <xdr:row>414</xdr:row>
      <xdr:rowOff>132808</xdr:rowOff>
    </xdr:to>
    <xdr:pic>
      <xdr:nvPicPr>
        <xdr:cNvPr id="44" name="Picture 43">
          <a:extLst>
            <a:ext uri="{FF2B5EF4-FFF2-40B4-BE49-F238E27FC236}">
              <a16:creationId xmlns:a16="http://schemas.microsoft.com/office/drawing/2014/main" id="{3EE4A871-1E39-7616-3753-F1B4B453ADB2}"/>
            </a:ext>
          </a:extLst>
        </xdr:cNvPr>
        <xdr:cNvPicPr>
          <a:picLocks noChangeAspect="1"/>
        </xdr:cNvPicPr>
      </xdr:nvPicPr>
      <xdr:blipFill>
        <a:blip xmlns:r="http://schemas.openxmlformats.org/officeDocument/2006/relationships" r:embed="rId20"/>
        <a:stretch>
          <a:fillRect/>
        </a:stretch>
      </xdr:blipFill>
      <xdr:spPr>
        <a:xfrm>
          <a:off x="0" y="81181575"/>
          <a:ext cx="7286625" cy="4333333"/>
        </a:xfrm>
        <a:prstGeom prst="rect">
          <a:avLst/>
        </a:prstGeom>
      </xdr:spPr>
    </xdr:pic>
    <xdr:clientData/>
  </xdr:twoCellAnchor>
  <xdr:twoCellAnchor editAs="oneCell">
    <xdr:from>
      <xdr:col>0</xdr:col>
      <xdr:colOff>0</xdr:colOff>
      <xdr:row>414</xdr:row>
      <xdr:rowOff>0</xdr:rowOff>
    </xdr:from>
    <xdr:to>
      <xdr:col>8</xdr:col>
      <xdr:colOff>581025</xdr:colOff>
      <xdr:row>437</xdr:row>
      <xdr:rowOff>75615</xdr:rowOff>
    </xdr:to>
    <xdr:pic>
      <xdr:nvPicPr>
        <xdr:cNvPr id="45" name="Picture 44">
          <a:extLst>
            <a:ext uri="{FF2B5EF4-FFF2-40B4-BE49-F238E27FC236}">
              <a16:creationId xmlns:a16="http://schemas.microsoft.com/office/drawing/2014/main" id="{00885F28-D176-CE87-E509-EC4E355C0773}"/>
            </a:ext>
          </a:extLst>
        </xdr:cNvPr>
        <xdr:cNvPicPr>
          <a:picLocks noChangeAspect="1"/>
        </xdr:cNvPicPr>
      </xdr:nvPicPr>
      <xdr:blipFill>
        <a:blip xmlns:r="http://schemas.openxmlformats.org/officeDocument/2006/relationships" r:embed="rId21"/>
        <a:stretch>
          <a:fillRect/>
        </a:stretch>
      </xdr:blipFill>
      <xdr:spPr>
        <a:xfrm>
          <a:off x="0" y="85382100"/>
          <a:ext cx="7286625" cy="4676190"/>
        </a:xfrm>
        <a:prstGeom prst="rect">
          <a:avLst/>
        </a:prstGeom>
      </xdr:spPr>
    </xdr:pic>
    <xdr:clientData/>
  </xdr:twoCellAnchor>
  <xdr:twoCellAnchor editAs="oneCell">
    <xdr:from>
      <xdr:col>0</xdr:col>
      <xdr:colOff>0</xdr:colOff>
      <xdr:row>437</xdr:row>
      <xdr:rowOff>0</xdr:rowOff>
    </xdr:from>
    <xdr:to>
      <xdr:col>8</xdr:col>
      <xdr:colOff>600074</xdr:colOff>
      <xdr:row>448</xdr:row>
      <xdr:rowOff>152106</xdr:rowOff>
    </xdr:to>
    <xdr:pic>
      <xdr:nvPicPr>
        <xdr:cNvPr id="47" name="Picture 46">
          <a:extLst>
            <a:ext uri="{FF2B5EF4-FFF2-40B4-BE49-F238E27FC236}">
              <a16:creationId xmlns:a16="http://schemas.microsoft.com/office/drawing/2014/main" id="{3B4BBDCF-CC7E-1235-55A6-60FBAA3374F1}"/>
            </a:ext>
          </a:extLst>
        </xdr:cNvPr>
        <xdr:cNvPicPr>
          <a:picLocks noChangeAspect="1"/>
        </xdr:cNvPicPr>
      </xdr:nvPicPr>
      <xdr:blipFill>
        <a:blip xmlns:r="http://schemas.openxmlformats.org/officeDocument/2006/relationships" r:embed="rId22"/>
        <a:stretch>
          <a:fillRect/>
        </a:stretch>
      </xdr:blipFill>
      <xdr:spPr>
        <a:xfrm>
          <a:off x="0" y="90182700"/>
          <a:ext cx="7305674" cy="2352381"/>
        </a:xfrm>
        <a:prstGeom prst="rect">
          <a:avLst/>
        </a:prstGeom>
      </xdr:spPr>
    </xdr:pic>
    <xdr:clientData/>
  </xdr:twoCellAnchor>
  <xdr:twoCellAnchor editAs="oneCell">
    <xdr:from>
      <xdr:col>0</xdr:col>
      <xdr:colOff>1</xdr:colOff>
      <xdr:row>448</xdr:row>
      <xdr:rowOff>0</xdr:rowOff>
    </xdr:from>
    <xdr:to>
      <xdr:col>8</xdr:col>
      <xdr:colOff>590551</xdr:colOff>
      <xdr:row>463</xdr:row>
      <xdr:rowOff>75815</xdr:rowOff>
    </xdr:to>
    <xdr:pic>
      <xdr:nvPicPr>
        <xdr:cNvPr id="48" name="Picture 47">
          <a:extLst>
            <a:ext uri="{FF2B5EF4-FFF2-40B4-BE49-F238E27FC236}">
              <a16:creationId xmlns:a16="http://schemas.microsoft.com/office/drawing/2014/main" id="{95A13DBA-3D89-211E-A486-6A2F61A0D9F9}"/>
            </a:ext>
          </a:extLst>
        </xdr:cNvPr>
        <xdr:cNvPicPr>
          <a:picLocks noChangeAspect="1"/>
        </xdr:cNvPicPr>
      </xdr:nvPicPr>
      <xdr:blipFill>
        <a:blip xmlns:r="http://schemas.openxmlformats.org/officeDocument/2006/relationships" r:embed="rId23"/>
        <a:stretch>
          <a:fillRect/>
        </a:stretch>
      </xdr:blipFill>
      <xdr:spPr>
        <a:xfrm>
          <a:off x="1" y="92182950"/>
          <a:ext cx="7296150" cy="3076190"/>
        </a:xfrm>
        <a:prstGeom prst="rect">
          <a:avLst/>
        </a:prstGeom>
      </xdr:spPr>
    </xdr:pic>
    <xdr:clientData/>
  </xdr:twoCellAnchor>
  <xdr:twoCellAnchor editAs="oneCell">
    <xdr:from>
      <xdr:col>0</xdr:col>
      <xdr:colOff>0</xdr:colOff>
      <xdr:row>463</xdr:row>
      <xdr:rowOff>0</xdr:rowOff>
    </xdr:from>
    <xdr:to>
      <xdr:col>8</xdr:col>
      <xdr:colOff>590550</xdr:colOff>
      <xdr:row>493</xdr:row>
      <xdr:rowOff>199250</xdr:rowOff>
    </xdr:to>
    <xdr:pic>
      <xdr:nvPicPr>
        <xdr:cNvPr id="49" name="Picture 48">
          <a:extLst>
            <a:ext uri="{FF2B5EF4-FFF2-40B4-BE49-F238E27FC236}">
              <a16:creationId xmlns:a16="http://schemas.microsoft.com/office/drawing/2014/main" id="{779A2991-6D9D-A24F-F7BB-188CBEBBC706}"/>
            </a:ext>
          </a:extLst>
        </xdr:cNvPr>
        <xdr:cNvPicPr>
          <a:picLocks noChangeAspect="1"/>
        </xdr:cNvPicPr>
      </xdr:nvPicPr>
      <xdr:blipFill>
        <a:blip xmlns:r="http://schemas.openxmlformats.org/officeDocument/2006/relationships" r:embed="rId24"/>
        <a:stretch>
          <a:fillRect/>
        </a:stretch>
      </xdr:blipFill>
      <xdr:spPr>
        <a:xfrm>
          <a:off x="0" y="95183325"/>
          <a:ext cx="7296150" cy="6200000"/>
        </a:xfrm>
        <a:prstGeom prst="rect">
          <a:avLst/>
        </a:prstGeom>
      </xdr:spPr>
    </xdr:pic>
    <xdr:clientData/>
  </xdr:twoCellAnchor>
  <xdr:twoCellAnchor editAs="oneCell">
    <xdr:from>
      <xdr:col>0</xdr:col>
      <xdr:colOff>0</xdr:colOff>
      <xdr:row>494</xdr:row>
      <xdr:rowOff>0</xdr:rowOff>
    </xdr:from>
    <xdr:to>
      <xdr:col>8</xdr:col>
      <xdr:colOff>590550</xdr:colOff>
      <xdr:row>522</xdr:row>
      <xdr:rowOff>180252</xdr:rowOff>
    </xdr:to>
    <xdr:pic>
      <xdr:nvPicPr>
        <xdr:cNvPr id="50" name="Picture 49">
          <a:extLst>
            <a:ext uri="{FF2B5EF4-FFF2-40B4-BE49-F238E27FC236}">
              <a16:creationId xmlns:a16="http://schemas.microsoft.com/office/drawing/2014/main" id="{D500418D-90D8-4762-13B7-074F27A74E06}"/>
            </a:ext>
          </a:extLst>
        </xdr:cNvPr>
        <xdr:cNvPicPr>
          <a:picLocks noChangeAspect="1"/>
        </xdr:cNvPicPr>
      </xdr:nvPicPr>
      <xdr:blipFill>
        <a:blip xmlns:r="http://schemas.openxmlformats.org/officeDocument/2006/relationships" r:embed="rId25"/>
        <a:stretch>
          <a:fillRect/>
        </a:stretch>
      </xdr:blipFill>
      <xdr:spPr>
        <a:xfrm>
          <a:off x="0" y="101384100"/>
          <a:ext cx="7296150" cy="5780952"/>
        </a:xfrm>
        <a:prstGeom prst="rect">
          <a:avLst/>
        </a:prstGeom>
      </xdr:spPr>
    </xdr:pic>
    <xdr:clientData/>
  </xdr:twoCellAnchor>
  <xdr:twoCellAnchor editAs="oneCell">
    <xdr:from>
      <xdr:col>0</xdr:col>
      <xdr:colOff>0</xdr:colOff>
      <xdr:row>521</xdr:row>
      <xdr:rowOff>200024</xdr:rowOff>
    </xdr:from>
    <xdr:to>
      <xdr:col>8</xdr:col>
      <xdr:colOff>590550</xdr:colOff>
      <xdr:row>556</xdr:row>
      <xdr:rowOff>66674</xdr:rowOff>
    </xdr:to>
    <xdr:pic>
      <xdr:nvPicPr>
        <xdr:cNvPr id="51" name="Picture 50">
          <a:extLst>
            <a:ext uri="{FF2B5EF4-FFF2-40B4-BE49-F238E27FC236}">
              <a16:creationId xmlns:a16="http://schemas.microsoft.com/office/drawing/2014/main" id="{53189273-3F7D-3D47-F430-534230708E1E}"/>
            </a:ext>
          </a:extLst>
        </xdr:cNvPr>
        <xdr:cNvPicPr>
          <a:picLocks noChangeAspect="1"/>
        </xdr:cNvPicPr>
      </xdr:nvPicPr>
      <xdr:blipFill>
        <a:blip xmlns:r="http://schemas.openxmlformats.org/officeDocument/2006/relationships" r:embed="rId26"/>
        <a:stretch>
          <a:fillRect/>
        </a:stretch>
      </xdr:blipFill>
      <xdr:spPr>
        <a:xfrm>
          <a:off x="0" y="106984799"/>
          <a:ext cx="7296150" cy="6867525"/>
        </a:xfrm>
        <a:prstGeom prst="rect">
          <a:avLst/>
        </a:prstGeom>
      </xdr:spPr>
    </xdr:pic>
    <xdr:clientData/>
  </xdr:twoCellAnchor>
  <xdr:twoCellAnchor editAs="oneCell">
    <xdr:from>
      <xdr:col>0</xdr:col>
      <xdr:colOff>0</xdr:colOff>
      <xdr:row>556</xdr:row>
      <xdr:rowOff>0</xdr:rowOff>
    </xdr:from>
    <xdr:to>
      <xdr:col>8</xdr:col>
      <xdr:colOff>590550</xdr:colOff>
      <xdr:row>582</xdr:row>
      <xdr:rowOff>46969</xdr:rowOff>
    </xdr:to>
    <xdr:pic>
      <xdr:nvPicPr>
        <xdr:cNvPr id="54" name="Picture 53">
          <a:extLst>
            <a:ext uri="{FF2B5EF4-FFF2-40B4-BE49-F238E27FC236}">
              <a16:creationId xmlns:a16="http://schemas.microsoft.com/office/drawing/2014/main" id="{25A2350C-27E6-A4FB-3673-BDA4F8F81CE9}"/>
            </a:ext>
          </a:extLst>
        </xdr:cNvPr>
        <xdr:cNvPicPr>
          <a:picLocks noChangeAspect="1"/>
        </xdr:cNvPicPr>
      </xdr:nvPicPr>
      <xdr:blipFill>
        <a:blip xmlns:r="http://schemas.openxmlformats.org/officeDocument/2006/relationships" r:embed="rId27"/>
        <a:stretch>
          <a:fillRect/>
        </a:stretch>
      </xdr:blipFill>
      <xdr:spPr>
        <a:xfrm>
          <a:off x="0" y="113785650"/>
          <a:ext cx="7296150" cy="5247619"/>
        </a:xfrm>
        <a:prstGeom prst="rect">
          <a:avLst/>
        </a:prstGeom>
      </xdr:spPr>
    </xdr:pic>
    <xdr:clientData/>
  </xdr:twoCellAnchor>
  <xdr:twoCellAnchor editAs="oneCell">
    <xdr:from>
      <xdr:col>0</xdr:col>
      <xdr:colOff>1</xdr:colOff>
      <xdr:row>582</xdr:row>
      <xdr:rowOff>0</xdr:rowOff>
    </xdr:from>
    <xdr:to>
      <xdr:col>8</xdr:col>
      <xdr:colOff>590551</xdr:colOff>
      <xdr:row>599</xdr:row>
      <xdr:rowOff>75765</xdr:rowOff>
    </xdr:to>
    <xdr:pic>
      <xdr:nvPicPr>
        <xdr:cNvPr id="55" name="Picture 54">
          <a:extLst>
            <a:ext uri="{FF2B5EF4-FFF2-40B4-BE49-F238E27FC236}">
              <a16:creationId xmlns:a16="http://schemas.microsoft.com/office/drawing/2014/main" id="{C445BB24-1AC8-4ADA-6F11-99E2F3EFBF99}"/>
            </a:ext>
          </a:extLst>
        </xdr:cNvPr>
        <xdr:cNvPicPr>
          <a:picLocks noChangeAspect="1"/>
        </xdr:cNvPicPr>
      </xdr:nvPicPr>
      <xdr:blipFill>
        <a:blip xmlns:r="http://schemas.openxmlformats.org/officeDocument/2006/relationships" r:embed="rId28"/>
        <a:stretch>
          <a:fillRect/>
        </a:stretch>
      </xdr:blipFill>
      <xdr:spPr>
        <a:xfrm>
          <a:off x="1" y="119186325"/>
          <a:ext cx="7296150" cy="3476190"/>
        </a:xfrm>
        <a:prstGeom prst="rect">
          <a:avLst/>
        </a:prstGeom>
      </xdr:spPr>
    </xdr:pic>
    <xdr:clientData/>
  </xdr:twoCellAnchor>
  <xdr:twoCellAnchor editAs="oneCell">
    <xdr:from>
      <xdr:col>0</xdr:col>
      <xdr:colOff>0</xdr:colOff>
      <xdr:row>599</xdr:row>
      <xdr:rowOff>0</xdr:rowOff>
    </xdr:from>
    <xdr:to>
      <xdr:col>8</xdr:col>
      <xdr:colOff>590550</xdr:colOff>
      <xdr:row>622</xdr:row>
      <xdr:rowOff>132758</xdr:rowOff>
    </xdr:to>
    <xdr:pic>
      <xdr:nvPicPr>
        <xdr:cNvPr id="57" name="Picture 56">
          <a:extLst>
            <a:ext uri="{FF2B5EF4-FFF2-40B4-BE49-F238E27FC236}">
              <a16:creationId xmlns:a16="http://schemas.microsoft.com/office/drawing/2014/main" id="{763FC6BA-317E-8BA2-689C-DF06C71DB47F}"/>
            </a:ext>
          </a:extLst>
        </xdr:cNvPr>
        <xdr:cNvPicPr>
          <a:picLocks noChangeAspect="1"/>
        </xdr:cNvPicPr>
      </xdr:nvPicPr>
      <xdr:blipFill>
        <a:blip xmlns:r="http://schemas.openxmlformats.org/officeDocument/2006/relationships" r:embed="rId29"/>
        <a:stretch>
          <a:fillRect/>
        </a:stretch>
      </xdr:blipFill>
      <xdr:spPr>
        <a:xfrm>
          <a:off x="0" y="122386725"/>
          <a:ext cx="7296150" cy="4733333"/>
        </a:xfrm>
        <a:prstGeom prst="rect">
          <a:avLst/>
        </a:prstGeom>
      </xdr:spPr>
    </xdr:pic>
    <xdr:clientData/>
  </xdr:twoCellAnchor>
  <xdr:twoCellAnchor editAs="oneCell">
    <xdr:from>
      <xdr:col>0</xdr:col>
      <xdr:colOff>0</xdr:colOff>
      <xdr:row>622</xdr:row>
      <xdr:rowOff>0</xdr:rowOff>
    </xdr:from>
    <xdr:to>
      <xdr:col>8</xdr:col>
      <xdr:colOff>590550</xdr:colOff>
      <xdr:row>651</xdr:row>
      <xdr:rowOff>199275</xdr:rowOff>
    </xdr:to>
    <xdr:pic>
      <xdr:nvPicPr>
        <xdr:cNvPr id="58" name="Picture 57">
          <a:extLst>
            <a:ext uri="{FF2B5EF4-FFF2-40B4-BE49-F238E27FC236}">
              <a16:creationId xmlns:a16="http://schemas.microsoft.com/office/drawing/2014/main" id="{73C400CC-816F-FF64-4EC8-A818110A670D}"/>
            </a:ext>
          </a:extLst>
        </xdr:cNvPr>
        <xdr:cNvPicPr>
          <a:picLocks noChangeAspect="1"/>
        </xdr:cNvPicPr>
      </xdr:nvPicPr>
      <xdr:blipFill>
        <a:blip xmlns:r="http://schemas.openxmlformats.org/officeDocument/2006/relationships" r:embed="rId30"/>
        <a:stretch>
          <a:fillRect/>
        </a:stretch>
      </xdr:blipFill>
      <xdr:spPr>
        <a:xfrm>
          <a:off x="0" y="126987300"/>
          <a:ext cx="7296150" cy="60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89A4D-7C0D-4024-9CC4-0348EC09E3EF}">
  <sheetPr published="0">
    <tabColor theme="2"/>
  </sheetPr>
  <dimension ref="A1:H22"/>
  <sheetViews>
    <sheetView tabSelected="1" workbookViewId="0">
      <selection activeCell="A2" sqref="A2:E22"/>
    </sheetView>
  </sheetViews>
  <sheetFormatPr defaultColWidth="12.5703125" defaultRowHeight="15.75" x14ac:dyDescent="0.25"/>
  <cols>
    <col min="1" max="5" width="22.7109375" style="1" customWidth="1"/>
    <col min="6" max="6" width="12.5703125" style="1"/>
    <col min="7" max="8" width="12.5703125" style="3"/>
    <col min="9" max="16384" width="12.5703125" style="4"/>
  </cols>
  <sheetData>
    <row r="1" spans="1:6" x14ac:dyDescent="0.25">
      <c r="F1" s="2"/>
    </row>
    <row r="2" spans="1:6" x14ac:dyDescent="0.25">
      <c r="A2" s="173" t="s">
        <v>195</v>
      </c>
      <c r="B2" s="173"/>
      <c r="C2" s="173"/>
      <c r="D2" s="173"/>
      <c r="E2" s="173"/>
    </row>
    <row r="3" spans="1:6" x14ac:dyDescent="0.25">
      <c r="A3" s="173"/>
      <c r="B3" s="173"/>
      <c r="C3" s="173"/>
      <c r="D3" s="173"/>
      <c r="E3" s="173"/>
    </row>
    <row r="4" spans="1:6" x14ac:dyDescent="0.25">
      <c r="A4" s="173"/>
      <c r="B4" s="173"/>
      <c r="C4" s="173"/>
      <c r="D4" s="173"/>
      <c r="E4" s="173"/>
    </row>
    <row r="5" spans="1:6" x14ac:dyDescent="0.25">
      <c r="A5" s="173"/>
      <c r="B5" s="173"/>
      <c r="C5" s="173"/>
      <c r="D5" s="173"/>
      <c r="E5" s="173"/>
    </row>
    <row r="6" spans="1:6" x14ac:dyDescent="0.25">
      <c r="A6" s="173"/>
      <c r="B6" s="173"/>
      <c r="C6" s="173"/>
      <c r="D6" s="173"/>
      <c r="E6" s="173"/>
    </row>
    <row r="7" spans="1:6" x14ac:dyDescent="0.25">
      <c r="A7" s="173"/>
      <c r="B7" s="173"/>
      <c r="C7" s="173"/>
      <c r="D7" s="173"/>
      <c r="E7" s="173"/>
    </row>
    <row r="8" spans="1:6" x14ac:dyDescent="0.25">
      <c r="A8" s="173"/>
      <c r="B8" s="173"/>
      <c r="C8" s="173"/>
      <c r="D8" s="173"/>
      <c r="E8" s="173"/>
    </row>
    <row r="9" spans="1:6" x14ac:dyDescent="0.25">
      <c r="A9" s="173"/>
      <c r="B9" s="173"/>
      <c r="C9" s="173"/>
      <c r="D9" s="173"/>
      <c r="E9" s="173"/>
    </row>
    <row r="10" spans="1:6" x14ac:dyDescent="0.25">
      <c r="A10" s="173"/>
      <c r="B10" s="173"/>
      <c r="C10" s="173"/>
      <c r="D10" s="173"/>
      <c r="E10" s="173"/>
    </row>
    <row r="11" spans="1:6" x14ac:dyDescent="0.25">
      <c r="A11" s="173"/>
      <c r="B11" s="173"/>
      <c r="C11" s="173"/>
      <c r="D11" s="173"/>
      <c r="E11" s="173"/>
    </row>
    <row r="12" spans="1:6" ht="40.5" customHeight="1" x14ac:dyDescent="0.25">
      <c r="A12" s="173"/>
      <c r="B12" s="173"/>
      <c r="C12" s="173"/>
      <c r="D12" s="173"/>
      <c r="E12" s="173"/>
    </row>
    <row r="13" spans="1:6" x14ac:dyDescent="0.25">
      <c r="A13" s="173"/>
      <c r="B13" s="173"/>
      <c r="C13" s="173"/>
      <c r="D13" s="173"/>
      <c r="E13" s="173"/>
    </row>
    <row r="14" spans="1:6" x14ac:dyDescent="0.25">
      <c r="A14" s="173"/>
      <c r="B14" s="173"/>
      <c r="C14" s="173"/>
      <c r="D14" s="173"/>
      <c r="E14" s="173"/>
    </row>
    <row r="15" spans="1:6" x14ac:dyDescent="0.25">
      <c r="A15" s="173"/>
      <c r="B15" s="173"/>
      <c r="C15" s="173"/>
      <c r="D15" s="173"/>
      <c r="E15" s="173"/>
    </row>
    <row r="16" spans="1:6" x14ac:dyDescent="0.25">
      <c r="A16" s="173"/>
      <c r="B16" s="173"/>
      <c r="C16" s="173"/>
      <c r="D16" s="173"/>
      <c r="E16" s="173"/>
    </row>
    <row r="17" spans="1:5" x14ac:dyDescent="0.25">
      <c r="A17" s="173"/>
      <c r="B17" s="173"/>
      <c r="C17" s="173"/>
      <c r="D17" s="173"/>
      <c r="E17" s="173"/>
    </row>
    <row r="18" spans="1:5" x14ac:dyDescent="0.25">
      <c r="A18" s="173"/>
      <c r="B18" s="173"/>
      <c r="C18" s="173"/>
      <c r="D18" s="173"/>
      <c r="E18" s="173"/>
    </row>
    <row r="19" spans="1:5" x14ac:dyDescent="0.25">
      <c r="A19" s="173"/>
      <c r="B19" s="173"/>
      <c r="C19" s="173"/>
      <c r="D19" s="173"/>
      <c r="E19" s="173"/>
    </row>
    <row r="20" spans="1:5" x14ac:dyDescent="0.25">
      <c r="A20" s="173"/>
      <c r="B20" s="173"/>
      <c r="C20" s="173"/>
      <c r="D20" s="173"/>
      <c r="E20" s="173"/>
    </row>
    <row r="21" spans="1:5" x14ac:dyDescent="0.25">
      <c r="A21" s="173"/>
      <c r="B21" s="173"/>
      <c r="C21" s="173"/>
      <c r="D21" s="173"/>
      <c r="E21" s="173"/>
    </row>
    <row r="22" spans="1:5" x14ac:dyDescent="0.25">
      <c r="A22" s="173"/>
      <c r="B22" s="173"/>
      <c r="C22" s="173"/>
      <c r="D22" s="173"/>
      <c r="E22" s="173"/>
    </row>
  </sheetData>
  <mergeCells count="1">
    <mergeCell ref="A2:E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AD2F4-F454-491B-BF5A-C9A81BBDBB89}">
  <sheetPr>
    <tabColor theme="9" tint="0.79998168889431442"/>
  </sheetPr>
  <dimension ref="A1:AC23"/>
  <sheetViews>
    <sheetView workbookViewId="0">
      <selection activeCell="E24" sqref="E24"/>
    </sheetView>
  </sheetViews>
  <sheetFormatPr defaultRowHeight="15.75" x14ac:dyDescent="0.25"/>
  <cols>
    <col min="1" max="1" width="30.85546875" style="21" customWidth="1"/>
    <col min="2" max="2" width="13.28515625" style="22" customWidth="1"/>
    <col min="3" max="3" width="14.7109375" style="22" customWidth="1"/>
    <col min="4" max="4" width="11.42578125" style="22" customWidth="1"/>
    <col min="5" max="5" width="16" style="23" customWidth="1"/>
    <col min="6" max="7" width="10.42578125" style="5" bestFit="1" customWidth="1"/>
    <col min="8" max="8" width="36" style="5" customWidth="1"/>
    <col min="9" max="10" width="11.85546875" style="5" customWidth="1"/>
    <col min="11" max="11" width="12.85546875" style="22" customWidth="1"/>
    <col min="12" max="12" width="11.7109375" style="24" customWidth="1"/>
    <col min="13" max="13" width="12" style="24" customWidth="1"/>
    <col min="14" max="16" width="10.42578125" style="5" bestFit="1" customWidth="1"/>
    <col min="17" max="18" width="10.42578125" style="5" customWidth="1"/>
    <col min="19" max="22" width="10.42578125" style="5" bestFit="1" customWidth="1"/>
    <col min="23" max="16384" width="9.140625" style="4"/>
  </cols>
  <sheetData>
    <row r="1" spans="1:13" ht="33" customHeight="1" x14ac:dyDescent="0.25">
      <c r="A1" s="174" t="s">
        <v>187</v>
      </c>
      <c r="B1" s="175"/>
      <c r="C1" s="175"/>
      <c r="D1" s="175"/>
      <c r="E1" s="175"/>
      <c r="H1" s="174" t="s">
        <v>48</v>
      </c>
      <c r="I1" s="175"/>
      <c r="J1" s="175"/>
      <c r="K1" s="175"/>
      <c r="L1" s="175"/>
      <c r="M1" s="175"/>
    </row>
    <row r="2" spans="1:13" ht="21" customHeight="1" x14ac:dyDescent="0.25">
      <c r="A2" s="81"/>
      <c r="B2" s="82"/>
      <c r="C2" s="82"/>
      <c r="D2" s="176" t="s">
        <v>49</v>
      </c>
      <c r="E2" s="177"/>
      <c r="H2" s="81"/>
      <c r="I2" s="86"/>
      <c r="J2" s="87"/>
      <c r="K2" s="82"/>
      <c r="L2" s="178" t="s">
        <v>50</v>
      </c>
      <c r="M2" s="179"/>
    </row>
    <row r="3" spans="1:13" ht="25.5" customHeight="1" x14ac:dyDescent="0.25">
      <c r="A3" s="81"/>
      <c r="B3" s="83" t="s">
        <v>51</v>
      </c>
      <c r="C3" s="83" t="s">
        <v>175</v>
      </c>
      <c r="D3" s="84" t="s">
        <v>52</v>
      </c>
      <c r="E3" s="85" t="s">
        <v>53</v>
      </c>
      <c r="H3" s="81"/>
      <c r="I3" s="83" t="s">
        <v>177</v>
      </c>
      <c r="J3" s="83" t="s">
        <v>176</v>
      </c>
      <c r="K3" s="83" t="s">
        <v>175</v>
      </c>
      <c r="L3" s="88" t="s">
        <v>54</v>
      </c>
      <c r="M3" s="85" t="s">
        <v>55</v>
      </c>
    </row>
    <row r="4" spans="1:13" s="5" customFormat="1" x14ac:dyDescent="0.25">
      <c r="A4" s="180" t="s">
        <v>56</v>
      </c>
      <c r="B4" s="181"/>
      <c r="C4" s="181"/>
      <c r="D4" s="181"/>
      <c r="E4" s="182"/>
      <c r="H4" s="183" t="s">
        <v>56</v>
      </c>
      <c r="I4" s="184"/>
      <c r="J4" s="184"/>
      <c r="K4" s="184"/>
      <c r="L4" s="184"/>
      <c r="M4" s="185"/>
    </row>
    <row r="5" spans="1:13" s="5" customFormat="1" x14ac:dyDescent="0.25">
      <c r="A5" s="6" t="s">
        <v>57</v>
      </c>
      <c r="B5" s="7">
        <v>805.8</v>
      </c>
      <c r="C5" s="7">
        <f>'Tuition &amp; Fees By College'!B55</f>
        <v>833.68</v>
      </c>
      <c r="D5" s="124">
        <f>C5-B5</f>
        <v>27.879999999999995</v>
      </c>
      <c r="E5" s="125">
        <f>D5/B5</f>
        <v>3.4599156118143459E-2</v>
      </c>
      <c r="H5" s="6" t="s">
        <v>57</v>
      </c>
      <c r="I5" s="7">
        <v>606</v>
      </c>
      <c r="J5" s="7">
        <v>706</v>
      </c>
      <c r="K5" s="126">
        <f>C5</f>
        <v>833.68</v>
      </c>
      <c r="L5" s="127">
        <f>(K5-I5)/I5</f>
        <v>0.37570957095709562</v>
      </c>
      <c r="M5" s="125">
        <f>(K5-J5)/J5</f>
        <v>0.18084985835694045</v>
      </c>
    </row>
    <row r="6" spans="1:13" s="5" customFormat="1" x14ac:dyDescent="0.25">
      <c r="A6" s="6" t="s">
        <v>58</v>
      </c>
      <c r="B6" s="7">
        <v>460.92857142857144</v>
      </c>
      <c r="C6" s="7">
        <f>'Tuition &amp; Fees By College'!C55</f>
        <v>438.13</v>
      </c>
      <c r="D6" s="124">
        <f t="shared" ref="D6:D8" si="0">C6-B6</f>
        <v>-22.798571428571449</v>
      </c>
      <c r="E6" s="125">
        <f t="shared" ref="E6:E8" si="1">D6/B6</f>
        <v>-4.9462265612893269E-2</v>
      </c>
      <c r="H6" s="6" t="s">
        <v>58</v>
      </c>
      <c r="I6" s="7">
        <v>352</v>
      </c>
      <c r="J6" s="7">
        <v>422</v>
      </c>
      <c r="K6" s="126">
        <f t="shared" ref="K6:K8" si="2">C6</f>
        <v>438.13</v>
      </c>
      <c r="L6" s="127">
        <f t="shared" ref="L6:L8" si="3">(K6-I6)/I6</f>
        <v>0.24468749999999997</v>
      </c>
      <c r="M6" s="125">
        <f t="shared" ref="M6:M8" si="4">(K6-J6)/J6</f>
        <v>3.8222748815165866E-2</v>
      </c>
    </row>
    <row r="7" spans="1:13" s="5" customFormat="1" x14ac:dyDescent="0.25">
      <c r="A7" s="6" t="s">
        <v>59</v>
      </c>
      <c r="B7" s="7">
        <v>1257.51</v>
      </c>
      <c r="C7" s="7">
        <f>'Tuition &amp; Fees By College'!D55</f>
        <v>1271.81</v>
      </c>
      <c r="D7" s="124">
        <f t="shared" si="0"/>
        <v>14.299999999999955</v>
      </c>
      <c r="E7" s="125">
        <f t="shared" si="1"/>
        <v>1.1371678952851233E-2</v>
      </c>
      <c r="H7" s="6" t="s">
        <v>59</v>
      </c>
      <c r="I7" s="7">
        <v>958</v>
      </c>
      <c r="J7" s="7">
        <v>1129</v>
      </c>
      <c r="K7" s="126">
        <f t="shared" si="2"/>
        <v>1271.81</v>
      </c>
      <c r="L7" s="127">
        <f t="shared" si="3"/>
        <v>0.32756784968684755</v>
      </c>
      <c r="M7" s="125">
        <f t="shared" si="4"/>
        <v>0.12649247121346319</v>
      </c>
    </row>
    <row r="8" spans="1:13" s="5" customFormat="1" x14ac:dyDescent="0.25">
      <c r="A8" s="6" t="s">
        <v>60</v>
      </c>
      <c r="B8" s="8">
        <v>104.7925</v>
      </c>
      <c r="C8" s="8">
        <f>'Tuition &amp; Fees By College'!E55</f>
        <v>105.98416666666667</v>
      </c>
      <c r="D8" s="124">
        <f t="shared" si="0"/>
        <v>1.1916666666666629</v>
      </c>
      <c r="E8" s="125">
        <f t="shared" si="1"/>
        <v>1.1371678952851233E-2</v>
      </c>
      <c r="H8" s="6" t="s">
        <v>60</v>
      </c>
      <c r="I8" s="8">
        <v>80</v>
      </c>
      <c r="J8" s="8">
        <v>94</v>
      </c>
      <c r="K8" s="126">
        <f t="shared" si="2"/>
        <v>105.98416666666667</v>
      </c>
      <c r="L8" s="127">
        <f t="shared" si="3"/>
        <v>0.32480208333333332</v>
      </c>
      <c r="M8" s="125">
        <f t="shared" si="4"/>
        <v>0.12749113475177304</v>
      </c>
    </row>
    <row r="9" spans="1:13" s="5" customFormat="1" x14ac:dyDescent="0.25">
      <c r="A9" s="187" t="s">
        <v>61</v>
      </c>
      <c r="B9" s="181"/>
      <c r="C9" s="181"/>
      <c r="D9" s="181"/>
      <c r="E9" s="182"/>
      <c r="H9" s="186" t="s">
        <v>61</v>
      </c>
      <c r="I9" s="184"/>
      <c r="J9" s="184"/>
      <c r="K9" s="184"/>
      <c r="L9" s="184"/>
      <c r="M9" s="185"/>
    </row>
    <row r="10" spans="1:13" s="5" customFormat="1" x14ac:dyDescent="0.25">
      <c r="A10" s="6" t="s">
        <v>57</v>
      </c>
      <c r="B10" s="7">
        <v>1225.8</v>
      </c>
      <c r="C10" s="7">
        <f>'Tuition &amp; Fees By College'!F55</f>
        <v>1273.42</v>
      </c>
      <c r="D10" s="124">
        <f>C10-B10</f>
        <v>47.620000000000118</v>
      </c>
      <c r="E10" s="125">
        <f>D10/B10</f>
        <v>3.8848099200522207E-2</v>
      </c>
      <c r="H10" s="6" t="s">
        <v>57</v>
      </c>
      <c r="I10" s="7">
        <v>926</v>
      </c>
      <c r="J10" s="7">
        <v>1073</v>
      </c>
      <c r="K10" s="126">
        <f>C10</f>
        <v>1273.42</v>
      </c>
      <c r="L10" s="127">
        <f>(K10-I10)/I10</f>
        <v>0.37518358531317503</v>
      </c>
      <c r="M10" s="125">
        <f>(K10-J10)/J10</f>
        <v>0.18678471575023306</v>
      </c>
    </row>
    <row r="11" spans="1:13" s="5" customFormat="1" x14ac:dyDescent="0.25">
      <c r="A11" s="6" t="s">
        <v>58</v>
      </c>
      <c r="B11" s="7">
        <v>733.74489795918362</v>
      </c>
      <c r="C11" s="7">
        <f>'Tuition &amp; Fees By College'!G55</f>
        <v>720.61</v>
      </c>
      <c r="D11" s="124">
        <f t="shared" ref="D11:D13" si="5">C11-B11</f>
        <v>-13.134897959183604</v>
      </c>
      <c r="E11" s="125">
        <f t="shared" ref="E11:E13" si="6">D11/B11</f>
        <v>-1.790117791035634E-2</v>
      </c>
      <c r="H11" s="6" t="s">
        <v>58</v>
      </c>
      <c r="I11" s="7">
        <v>574</v>
      </c>
      <c r="J11" s="7">
        <v>737</v>
      </c>
      <c r="K11" s="126">
        <f t="shared" ref="K11:K13" si="7">C11</f>
        <v>720.61</v>
      </c>
      <c r="L11" s="127">
        <f t="shared" ref="L11:L13" si="8">(K11-I11)/I11</f>
        <v>0.25541811846689899</v>
      </c>
      <c r="M11" s="125">
        <f t="shared" ref="M11:M13" si="9">(K11-J11)/J11</f>
        <v>-2.2238805970149236E-2</v>
      </c>
    </row>
    <row r="12" spans="1:13" s="5" customFormat="1" x14ac:dyDescent="0.25">
      <c r="A12" s="6" t="s">
        <v>59</v>
      </c>
      <c r="B12" s="7">
        <v>1944.87</v>
      </c>
      <c r="C12" s="7">
        <f>'Tuition &amp; Fees By College'!H55</f>
        <v>1994.0300000000002</v>
      </c>
      <c r="D12" s="124">
        <f t="shared" si="5"/>
        <v>49.160000000000309</v>
      </c>
      <c r="E12" s="125">
        <f t="shared" si="6"/>
        <v>2.5276753716186845E-2</v>
      </c>
      <c r="H12" s="6" t="s">
        <v>59</v>
      </c>
      <c r="I12" s="7">
        <v>1500</v>
      </c>
      <c r="J12" s="7">
        <v>1810</v>
      </c>
      <c r="K12" s="126">
        <f t="shared" si="7"/>
        <v>1994.0300000000002</v>
      </c>
      <c r="L12" s="127">
        <f t="shared" si="8"/>
        <v>0.32935333333333344</v>
      </c>
      <c r="M12" s="125">
        <f t="shared" si="9"/>
        <v>0.10167403314917138</v>
      </c>
    </row>
    <row r="13" spans="1:13" s="5" customFormat="1" x14ac:dyDescent="0.25">
      <c r="A13" s="6" t="s">
        <v>60</v>
      </c>
      <c r="B13" s="7">
        <v>162.07249999999999</v>
      </c>
      <c r="C13" s="7">
        <f>'Tuition &amp; Fees By College'!I55</f>
        <v>166.16916666666668</v>
      </c>
      <c r="D13" s="124">
        <f t="shared" si="5"/>
        <v>4.0966666666666924</v>
      </c>
      <c r="E13" s="125">
        <f t="shared" si="6"/>
        <v>2.5276753716186845E-2</v>
      </c>
      <c r="H13" s="6" t="s">
        <v>60</v>
      </c>
      <c r="I13" s="7">
        <v>125</v>
      </c>
      <c r="J13" s="7">
        <v>151</v>
      </c>
      <c r="K13" s="126">
        <f t="shared" si="7"/>
        <v>166.16916666666668</v>
      </c>
      <c r="L13" s="127">
        <f t="shared" si="8"/>
        <v>0.32935333333333344</v>
      </c>
      <c r="M13" s="125">
        <f t="shared" si="9"/>
        <v>0.1004580573951436</v>
      </c>
    </row>
    <row r="14" spans="1:13" s="5" customFormat="1" x14ac:dyDescent="0.25">
      <c r="A14" s="187" t="s">
        <v>62</v>
      </c>
      <c r="B14" s="181"/>
      <c r="C14" s="181"/>
      <c r="D14" s="181"/>
      <c r="E14" s="182"/>
      <c r="H14" s="186" t="s">
        <v>62</v>
      </c>
      <c r="I14" s="184"/>
      <c r="J14" s="184"/>
      <c r="K14" s="184"/>
      <c r="L14" s="184"/>
      <c r="M14" s="185"/>
    </row>
    <row r="15" spans="1:13" s="5" customFormat="1" x14ac:dyDescent="0.25">
      <c r="A15" s="6" t="s">
        <v>57</v>
      </c>
      <c r="B15" s="7">
        <v>2032.52</v>
      </c>
      <c r="C15" s="7">
        <f>'Tuition &amp; Fees By College'!J55</f>
        <v>2003.84</v>
      </c>
      <c r="D15" s="124">
        <f>C15-B15</f>
        <v>-28.680000000000064</v>
      </c>
      <c r="E15" s="125">
        <f>D15/B15</f>
        <v>-1.4110562257689993E-2</v>
      </c>
      <c r="H15" s="6" t="s">
        <v>57</v>
      </c>
      <c r="I15" s="7">
        <v>1583</v>
      </c>
      <c r="J15" s="7">
        <v>1872</v>
      </c>
      <c r="K15" s="126">
        <f>C15</f>
        <v>2003.84</v>
      </c>
      <c r="L15" s="127">
        <f>(K15-I15)/I15</f>
        <v>0.26584965255843329</v>
      </c>
      <c r="M15" s="125">
        <f>(K15-J15)/J15</f>
        <v>7.0427350427350377E-2</v>
      </c>
    </row>
    <row r="16" spans="1:13" s="5" customFormat="1" x14ac:dyDescent="0.25">
      <c r="A16" s="6" t="s">
        <v>58</v>
      </c>
      <c r="B16" s="7">
        <v>668.72448979591832</v>
      </c>
      <c r="C16" s="7">
        <f>'Tuition &amp; Fees By College'!K55</f>
        <v>680.41</v>
      </c>
      <c r="D16" s="124">
        <f t="shared" ref="D16:D18" si="10">C16-B16</f>
        <v>11.685510204081652</v>
      </c>
      <c r="E16" s="125">
        <f t="shared" ref="E16:E18" si="11">D16/B16</f>
        <v>1.7474326695658838E-2</v>
      </c>
      <c r="H16" s="6" t="s">
        <v>58</v>
      </c>
      <c r="I16" s="7">
        <v>500</v>
      </c>
      <c r="J16" s="7">
        <v>706</v>
      </c>
      <c r="K16" s="126">
        <f t="shared" ref="K16:K18" si="12">C16</f>
        <v>680.41</v>
      </c>
      <c r="L16" s="127">
        <f t="shared" ref="L16:L18" si="13">(K16-I16)/I16</f>
        <v>0.36081999999999992</v>
      </c>
      <c r="M16" s="125">
        <f t="shared" ref="M16:M18" si="14">(K16-J16)/J16</f>
        <v>-3.6246458923512796E-2</v>
      </c>
    </row>
    <row r="17" spans="1:29" s="5" customFormat="1" x14ac:dyDescent="0.25">
      <c r="A17" s="6" t="s">
        <v>59</v>
      </c>
      <c r="B17" s="7">
        <v>2687.87</v>
      </c>
      <c r="C17" s="7">
        <f>'Tuition &amp; Fees By College'!L55</f>
        <v>2684.25</v>
      </c>
      <c r="D17" s="124">
        <f t="shared" si="10"/>
        <v>-3.6199999999998909</v>
      </c>
      <c r="E17" s="125">
        <f t="shared" si="11"/>
        <v>-1.3467913254732896E-3</v>
      </c>
      <c r="H17" s="6" t="s">
        <v>59</v>
      </c>
      <c r="I17" s="7">
        <v>2083</v>
      </c>
      <c r="J17" s="7">
        <v>2578</v>
      </c>
      <c r="K17" s="126">
        <f t="shared" si="12"/>
        <v>2684.25</v>
      </c>
      <c r="L17" s="127">
        <f t="shared" si="13"/>
        <v>0.28864618338934228</v>
      </c>
      <c r="M17" s="125">
        <f t="shared" si="14"/>
        <v>4.1214119472459274E-2</v>
      </c>
    </row>
    <row r="18" spans="1:29" s="5" customFormat="1" ht="16.5" thickBot="1" x14ac:dyDescent="0.3">
      <c r="A18" s="9" t="s">
        <v>60</v>
      </c>
      <c r="B18" s="10">
        <v>223.98916666666665</v>
      </c>
      <c r="C18" s="10">
        <f>'Tuition &amp; Fees By College'!M55</f>
        <v>223.6875</v>
      </c>
      <c r="D18" s="124">
        <f t="shared" si="10"/>
        <v>-0.3016666666666481</v>
      </c>
      <c r="E18" s="125">
        <f t="shared" si="11"/>
        <v>-1.3467913254732475E-3</v>
      </c>
      <c r="H18" s="9" t="s">
        <v>60</v>
      </c>
      <c r="I18" s="10">
        <v>174</v>
      </c>
      <c r="J18" s="10">
        <v>215</v>
      </c>
      <c r="K18" s="126">
        <f t="shared" si="12"/>
        <v>223.6875</v>
      </c>
      <c r="L18" s="127">
        <f t="shared" si="13"/>
        <v>0.28556034482758619</v>
      </c>
      <c r="M18" s="125">
        <f t="shared" si="14"/>
        <v>4.0406976744186043E-2</v>
      </c>
    </row>
    <row r="19" spans="1:29" s="14" customFormat="1" x14ac:dyDescent="0.25">
      <c r="A19" s="188" t="s">
        <v>185</v>
      </c>
      <c r="B19" s="189"/>
      <c r="C19" s="189"/>
      <c r="D19" s="189"/>
      <c r="E19" s="189"/>
      <c r="F19" s="13"/>
      <c r="G19" s="13"/>
      <c r="H19" s="190" t="s">
        <v>184</v>
      </c>
      <c r="I19" s="191"/>
      <c r="J19" s="191"/>
      <c r="K19" s="191"/>
      <c r="L19" s="191"/>
      <c r="M19" s="191"/>
      <c r="N19" s="13"/>
      <c r="O19" s="13"/>
      <c r="P19" s="13"/>
      <c r="Q19" s="13"/>
      <c r="R19" s="13"/>
      <c r="S19" s="13"/>
      <c r="T19" s="13"/>
      <c r="U19" s="13"/>
      <c r="V19" s="13"/>
    </row>
    <row r="20" spans="1:29" s="19" customFormat="1" x14ac:dyDescent="0.25">
      <c r="A20" s="192" t="s">
        <v>63</v>
      </c>
      <c r="B20" s="193"/>
      <c r="C20" s="193"/>
      <c r="D20" s="193"/>
      <c r="E20" s="193"/>
      <c r="F20" s="16"/>
      <c r="G20" s="16"/>
      <c r="H20" s="16"/>
      <c r="I20" s="16"/>
      <c r="J20" s="16"/>
      <c r="K20" s="16"/>
      <c r="L20" s="17"/>
      <c r="M20" s="17"/>
      <c r="N20" s="18"/>
      <c r="O20" s="18"/>
      <c r="P20" s="18"/>
      <c r="Q20" s="18"/>
      <c r="R20" s="18"/>
      <c r="S20" s="18"/>
      <c r="T20" s="18"/>
      <c r="U20" s="18"/>
      <c r="V20" s="18"/>
      <c r="W20" s="18"/>
      <c r="X20" s="18"/>
      <c r="Y20" s="18"/>
      <c r="Z20" s="18"/>
      <c r="AA20" s="18"/>
      <c r="AB20" s="18"/>
      <c r="AC20" s="18"/>
    </row>
    <row r="21" spans="1:29" s="19" customFormat="1" ht="27" customHeight="1" x14ac:dyDescent="0.25">
      <c r="A21" s="192" t="s">
        <v>64</v>
      </c>
      <c r="B21" s="193"/>
      <c r="C21" s="193"/>
      <c r="D21" s="193"/>
      <c r="E21" s="193"/>
      <c r="F21" s="16"/>
      <c r="G21" s="16"/>
      <c r="H21" s="16"/>
      <c r="I21" s="16"/>
      <c r="J21" s="16"/>
      <c r="K21" s="16"/>
      <c r="L21" s="17"/>
      <c r="M21" s="17"/>
      <c r="N21" s="18"/>
      <c r="O21" s="18"/>
      <c r="P21" s="18"/>
      <c r="Q21" s="18"/>
      <c r="R21" s="18"/>
      <c r="S21" s="18"/>
      <c r="T21" s="18"/>
      <c r="U21" s="18"/>
      <c r="V21" s="18"/>
      <c r="W21" s="18"/>
      <c r="X21" s="18"/>
      <c r="Y21" s="18"/>
      <c r="Z21" s="18"/>
      <c r="AA21" s="18"/>
      <c r="AB21" s="18"/>
      <c r="AC21" s="18"/>
    </row>
    <row r="22" spans="1:29" s="19" customFormat="1" x14ac:dyDescent="0.25">
      <c r="A22" s="194" t="s">
        <v>65</v>
      </c>
      <c r="B22" s="195"/>
      <c r="C22" s="195"/>
      <c r="D22" s="195"/>
      <c r="E22" s="195"/>
      <c r="F22" s="16"/>
      <c r="G22" s="16"/>
      <c r="H22" s="16"/>
      <c r="I22" s="16"/>
      <c r="J22" s="16"/>
      <c r="K22" s="16"/>
      <c r="L22" s="17"/>
      <c r="M22" s="17"/>
      <c r="N22" s="18"/>
      <c r="O22" s="18"/>
      <c r="P22" s="18"/>
      <c r="Q22" s="18"/>
      <c r="R22" s="18"/>
      <c r="S22" s="18"/>
      <c r="T22" s="18"/>
      <c r="U22" s="18"/>
      <c r="V22" s="18"/>
      <c r="W22" s="18"/>
      <c r="X22" s="18"/>
      <c r="Y22" s="18"/>
      <c r="Z22" s="18"/>
      <c r="AA22" s="18"/>
      <c r="AB22" s="18"/>
      <c r="AC22" s="18"/>
    </row>
    <row r="23" spans="1:29" s="19" customFormat="1" x14ac:dyDescent="0.25">
      <c r="A23" s="194" t="s">
        <v>66</v>
      </c>
      <c r="B23" s="195"/>
      <c r="C23" s="195"/>
      <c r="D23" s="195"/>
      <c r="E23" s="195"/>
      <c r="F23" s="16"/>
      <c r="G23" s="16"/>
      <c r="H23" s="16"/>
      <c r="I23" s="16"/>
      <c r="J23" s="16"/>
      <c r="K23" s="16"/>
      <c r="L23" s="17"/>
      <c r="M23" s="17"/>
      <c r="N23" s="18"/>
      <c r="O23" s="18"/>
      <c r="P23" s="18"/>
      <c r="Q23" s="18"/>
      <c r="R23" s="18"/>
      <c r="S23" s="18"/>
      <c r="T23" s="18"/>
      <c r="U23" s="18"/>
      <c r="V23" s="18"/>
      <c r="W23" s="18"/>
      <c r="X23" s="18"/>
      <c r="Y23" s="18"/>
      <c r="Z23" s="18"/>
      <c r="AA23" s="18"/>
      <c r="AB23" s="18"/>
      <c r="AC23" s="18"/>
    </row>
  </sheetData>
  <mergeCells count="16">
    <mergeCell ref="A20:E20"/>
    <mergeCell ref="A21:E21"/>
    <mergeCell ref="A22:E22"/>
    <mergeCell ref="A23:E23"/>
    <mergeCell ref="A9:E9"/>
    <mergeCell ref="H9:M9"/>
    <mergeCell ref="A14:E14"/>
    <mergeCell ref="H14:M14"/>
    <mergeCell ref="A19:E19"/>
    <mergeCell ref="H19:M19"/>
    <mergeCell ref="A1:E1"/>
    <mergeCell ref="H1:M1"/>
    <mergeCell ref="D2:E2"/>
    <mergeCell ref="L2:M2"/>
    <mergeCell ref="A4:E4"/>
    <mergeCell ref="H4:M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662DC-902E-4EA6-B336-8334F2BAA38E}">
  <sheetPr>
    <tabColor theme="9" tint="0.79998168889431442"/>
  </sheetPr>
  <dimension ref="A1:AC130"/>
  <sheetViews>
    <sheetView workbookViewId="0">
      <pane xSplit="1" ySplit="4" topLeftCell="B93" activePane="bottomRight" state="frozen"/>
      <selection pane="topRight" activeCell="B1" sqref="B1"/>
      <selection pane="bottomLeft" activeCell="A5" sqref="A5"/>
      <selection pane="bottomRight" activeCell="C7" sqref="C7"/>
    </sheetView>
  </sheetViews>
  <sheetFormatPr defaultRowHeight="15.75" x14ac:dyDescent="0.25"/>
  <cols>
    <col min="1" max="1" width="39.42578125" style="21" customWidth="1"/>
    <col min="2" max="2" width="12.5703125" style="22" bestFit="1" customWidth="1"/>
    <col min="3" max="3" width="11.5703125" style="22" customWidth="1"/>
    <col min="4" max="5" width="11.42578125" style="22" customWidth="1"/>
    <col min="6" max="6" width="12.5703125" style="22" bestFit="1" customWidth="1"/>
    <col min="7" max="7" width="15" style="22" customWidth="1"/>
    <col min="8" max="8" width="17.140625" style="22" customWidth="1"/>
    <col min="9" max="9" width="11.42578125" style="22" customWidth="1"/>
    <col min="10" max="10" width="12.5703125" style="22" bestFit="1" customWidth="1"/>
    <col min="11" max="11" width="11.42578125" style="22" customWidth="1"/>
    <col min="12" max="12" width="12" style="22" customWidth="1"/>
    <col min="13" max="13" width="11.85546875" style="22" customWidth="1"/>
    <col min="14" max="17" width="10.42578125" style="5" bestFit="1" customWidth="1"/>
    <col min="18" max="19" width="10.42578125" style="5" customWidth="1"/>
    <col min="20" max="23" width="10.42578125" style="5" bestFit="1" customWidth="1"/>
    <col min="24" max="25" width="10.42578125" style="5" customWidth="1"/>
    <col min="26" max="29" width="10.42578125" style="5" bestFit="1" customWidth="1"/>
    <col min="30" max="16384" width="9.140625" style="4"/>
  </cols>
  <sheetData>
    <row r="1" spans="1:13" s="5" customFormat="1" ht="33" customHeight="1" x14ac:dyDescent="0.25">
      <c r="A1" s="174" t="s">
        <v>188</v>
      </c>
      <c r="B1" s="175"/>
      <c r="C1" s="175"/>
      <c r="D1" s="175"/>
      <c r="E1" s="175"/>
      <c r="F1" s="175"/>
      <c r="G1" s="175"/>
      <c r="H1" s="175"/>
      <c r="I1" s="175"/>
      <c r="J1" s="175"/>
      <c r="K1" s="175"/>
      <c r="L1" s="175"/>
      <c r="M1" s="196"/>
    </row>
    <row r="2" spans="1:13" s="5" customFormat="1" x14ac:dyDescent="0.25">
      <c r="A2" s="81"/>
      <c r="B2" s="197" t="s">
        <v>56</v>
      </c>
      <c r="C2" s="198"/>
      <c r="D2" s="198"/>
      <c r="E2" s="199"/>
      <c r="F2" s="197" t="s">
        <v>67</v>
      </c>
      <c r="G2" s="198"/>
      <c r="H2" s="198"/>
      <c r="I2" s="199"/>
      <c r="J2" s="198" t="s">
        <v>62</v>
      </c>
      <c r="K2" s="198"/>
      <c r="L2" s="198"/>
      <c r="M2" s="199"/>
    </row>
    <row r="3" spans="1:13" s="5" customFormat="1" x14ac:dyDescent="0.25">
      <c r="A3" s="81"/>
      <c r="B3" s="89" t="s">
        <v>68</v>
      </c>
      <c r="C3" s="90" t="s">
        <v>69</v>
      </c>
      <c r="D3" s="90" t="s">
        <v>70</v>
      </c>
      <c r="E3" s="91" t="s">
        <v>71</v>
      </c>
      <c r="F3" s="89" t="s">
        <v>68</v>
      </c>
      <c r="G3" s="90" t="s">
        <v>69</v>
      </c>
      <c r="H3" s="90" t="s">
        <v>70</v>
      </c>
      <c r="I3" s="91" t="s">
        <v>71</v>
      </c>
      <c r="J3" s="90" t="s">
        <v>68</v>
      </c>
      <c r="K3" s="90" t="s">
        <v>69</v>
      </c>
      <c r="L3" s="90" t="s">
        <v>70</v>
      </c>
      <c r="M3" s="91" t="s">
        <v>71</v>
      </c>
    </row>
    <row r="4" spans="1:13" s="5" customFormat="1" x14ac:dyDescent="0.25">
      <c r="A4" s="92"/>
      <c r="B4" s="89" t="s">
        <v>72</v>
      </c>
      <c r="C4" s="90" t="s">
        <v>72</v>
      </c>
      <c r="D4" s="90" t="s">
        <v>72</v>
      </c>
      <c r="E4" s="91" t="s">
        <v>73</v>
      </c>
      <c r="F4" s="89" t="s">
        <v>72</v>
      </c>
      <c r="G4" s="90" t="s">
        <v>72</v>
      </c>
      <c r="H4" s="90" t="s">
        <v>72</v>
      </c>
      <c r="I4" s="91" t="s">
        <v>73</v>
      </c>
      <c r="J4" s="90" t="s">
        <v>72</v>
      </c>
      <c r="K4" s="90" t="s">
        <v>72</v>
      </c>
      <c r="L4" s="90" t="s">
        <v>72</v>
      </c>
      <c r="M4" s="91" t="s">
        <v>73</v>
      </c>
    </row>
    <row r="5" spans="1:13" s="5" customFormat="1" x14ac:dyDescent="0.25">
      <c r="A5" s="64" t="s">
        <v>74</v>
      </c>
      <c r="B5" s="135">
        <v>1308</v>
      </c>
      <c r="C5" s="134">
        <v>62</v>
      </c>
      <c r="D5" s="136">
        <f>B5+C5</f>
        <v>1370</v>
      </c>
      <c r="E5" s="137">
        <f>D5/12</f>
        <v>114.16666666666667</v>
      </c>
      <c r="F5" s="135">
        <v>2160</v>
      </c>
      <c r="G5" s="134">
        <v>62</v>
      </c>
      <c r="H5" s="136">
        <f>F5+G5</f>
        <v>2222</v>
      </c>
      <c r="I5" s="137">
        <f>H5/12</f>
        <v>185.16666666666666</v>
      </c>
      <c r="J5" s="135">
        <v>3924</v>
      </c>
      <c r="K5" s="134">
        <v>62</v>
      </c>
      <c r="L5" s="136">
        <f>J5+K5</f>
        <v>3986</v>
      </c>
      <c r="M5" s="137">
        <f>L5/12</f>
        <v>332.16666666666669</v>
      </c>
    </row>
    <row r="6" spans="1:13" s="5" customFormat="1" x14ac:dyDescent="0.25">
      <c r="A6" s="64" t="s">
        <v>179</v>
      </c>
      <c r="B6" s="135">
        <v>648</v>
      </c>
      <c r="C6" s="134">
        <v>305</v>
      </c>
      <c r="D6" s="136">
        <f>B6+C6</f>
        <v>953</v>
      </c>
      <c r="E6" s="137">
        <f t="shared" ref="E6:E54" si="0">D6/12</f>
        <v>79.416666666666671</v>
      </c>
      <c r="F6" s="135">
        <v>1351</v>
      </c>
      <c r="G6" s="134">
        <v>305</v>
      </c>
      <c r="H6" s="136">
        <f t="shared" ref="H6:H54" si="1">F6+G6</f>
        <v>1656</v>
      </c>
      <c r="I6" s="137">
        <f t="shared" ref="I6:I54" si="2">H6/12</f>
        <v>138</v>
      </c>
      <c r="J6" s="135">
        <v>1896</v>
      </c>
      <c r="K6" s="134">
        <v>305</v>
      </c>
      <c r="L6" s="136">
        <f t="shared" ref="L6:L54" si="3">J6+K6</f>
        <v>2201</v>
      </c>
      <c r="M6" s="137">
        <f t="shared" ref="M6:M54" si="4">L6/12</f>
        <v>183.41666666666666</v>
      </c>
    </row>
    <row r="7" spans="1:13" s="5" customFormat="1" x14ac:dyDescent="0.25">
      <c r="A7" s="64" t="s">
        <v>85</v>
      </c>
      <c r="B7" s="135">
        <v>564</v>
      </c>
      <c r="C7" s="134">
        <v>504</v>
      </c>
      <c r="D7" s="136">
        <f t="shared" ref="D7:D54" si="5">B7+C7</f>
        <v>1068</v>
      </c>
      <c r="E7" s="137">
        <f t="shared" si="0"/>
        <v>89</v>
      </c>
      <c r="F7" s="135">
        <v>1080</v>
      </c>
      <c r="G7" s="134">
        <v>504</v>
      </c>
      <c r="H7" s="136">
        <f t="shared" si="1"/>
        <v>1584</v>
      </c>
      <c r="I7" s="137">
        <f t="shared" si="2"/>
        <v>132</v>
      </c>
      <c r="J7" s="135">
        <v>1848</v>
      </c>
      <c r="K7" s="134">
        <v>504</v>
      </c>
      <c r="L7" s="136">
        <f t="shared" si="3"/>
        <v>2352</v>
      </c>
      <c r="M7" s="137">
        <f t="shared" si="4"/>
        <v>196</v>
      </c>
    </row>
    <row r="8" spans="1:13" s="5" customFormat="1" x14ac:dyDescent="0.25">
      <c r="A8" s="64" t="s">
        <v>180</v>
      </c>
      <c r="B8" s="135">
        <v>840</v>
      </c>
      <c r="C8" s="134">
        <v>456</v>
      </c>
      <c r="D8" s="136">
        <f t="shared" si="5"/>
        <v>1296</v>
      </c>
      <c r="E8" s="137">
        <f t="shared" si="0"/>
        <v>108</v>
      </c>
      <c r="F8" s="135">
        <v>1380</v>
      </c>
      <c r="G8" s="134">
        <v>576</v>
      </c>
      <c r="H8" s="136">
        <f t="shared" si="1"/>
        <v>1956</v>
      </c>
      <c r="I8" s="137">
        <f t="shared" si="2"/>
        <v>163</v>
      </c>
      <c r="J8" s="135">
        <v>1944</v>
      </c>
      <c r="K8" s="134">
        <v>576</v>
      </c>
      <c r="L8" s="136">
        <f t="shared" si="3"/>
        <v>2520</v>
      </c>
      <c r="M8" s="137">
        <f t="shared" si="4"/>
        <v>210</v>
      </c>
    </row>
    <row r="9" spans="1:13" s="5" customFormat="1" x14ac:dyDescent="0.25">
      <c r="A9" s="64" t="s">
        <v>76</v>
      </c>
      <c r="B9" s="135">
        <v>804</v>
      </c>
      <c r="C9" s="134">
        <v>216</v>
      </c>
      <c r="D9" s="136">
        <f t="shared" si="5"/>
        <v>1020</v>
      </c>
      <c r="E9" s="137">
        <f t="shared" si="0"/>
        <v>85</v>
      </c>
      <c r="F9" s="135">
        <v>804</v>
      </c>
      <c r="G9" s="134">
        <v>2628</v>
      </c>
      <c r="H9" s="136">
        <f t="shared" si="1"/>
        <v>3432</v>
      </c>
      <c r="I9" s="137">
        <f t="shared" si="2"/>
        <v>286</v>
      </c>
      <c r="J9" s="135">
        <v>4020</v>
      </c>
      <c r="K9" s="134">
        <v>216</v>
      </c>
      <c r="L9" s="136">
        <f t="shared" si="3"/>
        <v>4236</v>
      </c>
      <c r="M9" s="137">
        <f t="shared" si="4"/>
        <v>353</v>
      </c>
    </row>
    <row r="10" spans="1:13" s="5" customFormat="1" x14ac:dyDescent="0.25">
      <c r="A10" s="64" t="s">
        <v>181</v>
      </c>
      <c r="B10" s="135">
        <v>768</v>
      </c>
      <c r="C10" s="134">
        <v>960</v>
      </c>
      <c r="D10" s="136">
        <f t="shared" si="5"/>
        <v>1728</v>
      </c>
      <c r="E10" s="137">
        <f t="shared" si="0"/>
        <v>144</v>
      </c>
      <c r="F10" s="135">
        <v>1476</v>
      </c>
      <c r="G10" s="134">
        <v>960</v>
      </c>
      <c r="H10" s="136">
        <f t="shared" si="1"/>
        <v>2436</v>
      </c>
      <c r="I10" s="137">
        <f t="shared" si="2"/>
        <v>203</v>
      </c>
      <c r="J10" s="135">
        <v>3348</v>
      </c>
      <c r="K10" s="134">
        <v>960</v>
      </c>
      <c r="L10" s="136">
        <f t="shared" si="3"/>
        <v>4308</v>
      </c>
      <c r="M10" s="137">
        <f t="shared" si="4"/>
        <v>359</v>
      </c>
    </row>
    <row r="11" spans="1:13" s="5" customFormat="1" x14ac:dyDescent="0.25">
      <c r="A11" s="64" t="s">
        <v>43</v>
      </c>
      <c r="B11" s="135">
        <v>780</v>
      </c>
      <c r="C11" s="134">
        <v>306</v>
      </c>
      <c r="D11" s="136">
        <f t="shared" si="5"/>
        <v>1086</v>
      </c>
      <c r="E11" s="137">
        <f t="shared" si="0"/>
        <v>90.5</v>
      </c>
      <c r="F11" s="135">
        <v>1188</v>
      </c>
      <c r="G11" s="134">
        <v>306</v>
      </c>
      <c r="H11" s="136">
        <f t="shared" si="1"/>
        <v>1494</v>
      </c>
      <c r="I11" s="137">
        <f t="shared" si="2"/>
        <v>124.5</v>
      </c>
      <c r="J11" s="135">
        <v>1836</v>
      </c>
      <c r="K11" s="134">
        <v>306</v>
      </c>
      <c r="L11" s="136">
        <f t="shared" si="3"/>
        <v>2142</v>
      </c>
      <c r="M11" s="137">
        <f t="shared" si="4"/>
        <v>178.5</v>
      </c>
    </row>
    <row r="12" spans="1:13" s="5" customFormat="1" x14ac:dyDescent="0.25">
      <c r="A12" s="64" t="s">
        <v>10</v>
      </c>
      <c r="B12" s="135">
        <v>1500</v>
      </c>
      <c r="C12" s="134">
        <v>0</v>
      </c>
      <c r="D12" s="136">
        <f t="shared" si="5"/>
        <v>1500</v>
      </c>
      <c r="E12" s="137">
        <f t="shared" si="0"/>
        <v>125</v>
      </c>
      <c r="F12" s="135">
        <v>1956</v>
      </c>
      <c r="G12" s="134">
        <v>0</v>
      </c>
      <c r="H12" s="136">
        <f t="shared" si="1"/>
        <v>1956</v>
      </c>
      <c r="I12" s="137">
        <f t="shared" si="2"/>
        <v>163</v>
      </c>
      <c r="J12" s="135">
        <v>3000</v>
      </c>
      <c r="K12" s="134">
        <v>0</v>
      </c>
      <c r="L12" s="136">
        <f t="shared" si="3"/>
        <v>3000</v>
      </c>
      <c r="M12" s="137">
        <f t="shared" si="4"/>
        <v>250</v>
      </c>
    </row>
    <row r="13" spans="1:13" s="5" customFormat="1" x14ac:dyDescent="0.25">
      <c r="A13" s="64" t="s">
        <v>36</v>
      </c>
      <c r="B13" s="135">
        <v>804</v>
      </c>
      <c r="C13" s="134">
        <v>840</v>
      </c>
      <c r="D13" s="136">
        <f t="shared" si="5"/>
        <v>1644</v>
      </c>
      <c r="E13" s="137">
        <f t="shared" si="0"/>
        <v>137</v>
      </c>
      <c r="F13" s="135">
        <v>804</v>
      </c>
      <c r="G13" s="134">
        <v>1380</v>
      </c>
      <c r="H13" s="136">
        <f t="shared" si="1"/>
        <v>2184</v>
      </c>
      <c r="I13" s="137">
        <f t="shared" si="2"/>
        <v>182</v>
      </c>
      <c r="J13" s="135">
        <v>1236</v>
      </c>
      <c r="K13" s="134">
        <v>1380</v>
      </c>
      <c r="L13" s="136">
        <f t="shared" si="3"/>
        <v>2616</v>
      </c>
      <c r="M13" s="137">
        <f t="shared" si="4"/>
        <v>218</v>
      </c>
    </row>
    <row r="14" spans="1:13" s="5" customFormat="1" x14ac:dyDescent="0.25">
      <c r="A14" s="64" t="s">
        <v>20</v>
      </c>
      <c r="B14" s="135">
        <v>720</v>
      </c>
      <c r="C14" s="134">
        <v>768</v>
      </c>
      <c r="D14" s="136">
        <f t="shared" si="5"/>
        <v>1488</v>
      </c>
      <c r="E14" s="137">
        <f t="shared" si="0"/>
        <v>124</v>
      </c>
      <c r="F14" s="135">
        <v>720</v>
      </c>
      <c r="G14" s="134">
        <v>1056</v>
      </c>
      <c r="H14" s="136">
        <f t="shared" si="1"/>
        <v>1776</v>
      </c>
      <c r="I14" s="137">
        <f t="shared" si="2"/>
        <v>148</v>
      </c>
      <c r="J14" s="135">
        <v>1104</v>
      </c>
      <c r="K14" s="134">
        <v>1056</v>
      </c>
      <c r="L14" s="136">
        <f t="shared" si="3"/>
        <v>2160</v>
      </c>
      <c r="M14" s="137">
        <f t="shared" si="4"/>
        <v>180</v>
      </c>
    </row>
    <row r="15" spans="1:13" s="5" customFormat="1" x14ac:dyDescent="0.25">
      <c r="A15" s="64" t="s">
        <v>22</v>
      </c>
      <c r="B15" s="135">
        <v>1118</v>
      </c>
      <c r="C15" s="134">
        <v>48</v>
      </c>
      <c r="D15" s="136">
        <f t="shared" si="5"/>
        <v>1166</v>
      </c>
      <c r="E15" s="137">
        <f t="shared" si="0"/>
        <v>97.166666666666671</v>
      </c>
      <c r="F15" s="135">
        <v>1118</v>
      </c>
      <c r="G15" s="134">
        <v>792</v>
      </c>
      <c r="H15" s="136">
        <f t="shared" si="1"/>
        <v>1910</v>
      </c>
      <c r="I15" s="137">
        <f t="shared" si="2"/>
        <v>159.16666666666666</v>
      </c>
      <c r="J15" s="135">
        <v>1118</v>
      </c>
      <c r="K15" s="134">
        <v>972</v>
      </c>
      <c r="L15" s="136">
        <f t="shared" si="3"/>
        <v>2090</v>
      </c>
      <c r="M15" s="137">
        <f t="shared" si="4"/>
        <v>174.16666666666666</v>
      </c>
    </row>
    <row r="16" spans="1:13" s="5" customFormat="1" x14ac:dyDescent="0.25">
      <c r="A16" s="64" t="s">
        <v>12</v>
      </c>
      <c r="B16" s="135">
        <v>924</v>
      </c>
      <c r="C16" s="134">
        <v>0</v>
      </c>
      <c r="D16" s="136">
        <f t="shared" si="5"/>
        <v>924</v>
      </c>
      <c r="E16" s="137">
        <f t="shared" si="0"/>
        <v>77</v>
      </c>
      <c r="F16" s="135">
        <v>1380</v>
      </c>
      <c r="G16" s="134">
        <v>0</v>
      </c>
      <c r="H16" s="136">
        <f t="shared" si="1"/>
        <v>1380</v>
      </c>
      <c r="I16" s="137">
        <f t="shared" si="2"/>
        <v>115</v>
      </c>
      <c r="J16" s="135">
        <v>1656</v>
      </c>
      <c r="K16" s="134">
        <v>0</v>
      </c>
      <c r="L16" s="136">
        <f t="shared" si="3"/>
        <v>1656</v>
      </c>
      <c r="M16" s="137">
        <f t="shared" si="4"/>
        <v>138</v>
      </c>
    </row>
    <row r="17" spans="1:13" s="5" customFormat="1" x14ac:dyDescent="0.25">
      <c r="A17" s="64" t="s">
        <v>77</v>
      </c>
      <c r="B17" s="135">
        <v>780</v>
      </c>
      <c r="C17" s="134">
        <v>24</v>
      </c>
      <c r="D17" s="136">
        <f t="shared" si="5"/>
        <v>804</v>
      </c>
      <c r="E17" s="137">
        <f t="shared" si="0"/>
        <v>67</v>
      </c>
      <c r="F17" s="135">
        <v>1500</v>
      </c>
      <c r="G17" s="134">
        <v>24</v>
      </c>
      <c r="H17" s="136">
        <f t="shared" si="1"/>
        <v>1524</v>
      </c>
      <c r="I17" s="137">
        <f t="shared" si="2"/>
        <v>127</v>
      </c>
      <c r="J17" s="135">
        <v>2420</v>
      </c>
      <c r="K17" s="134">
        <v>24</v>
      </c>
      <c r="L17" s="136">
        <f t="shared" si="3"/>
        <v>2444</v>
      </c>
      <c r="M17" s="137">
        <f t="shared" si="4"/>
        <v>203.66666666666666</v>
      </c>
    </row>
    <row r="18" spans="1:13" s="5" customFormat="1" x14ac:dyDescent="0.25">
      <c r="A18" s="64" t="s">
        <v>28</v>
      </c>
      <c r="B18" s="135">
        <v>948</v>
      </c>
      <c r="C18" s="134">
        <v>0</v>
      </c>
      <c r="D18" s="136">
        <f t="shared" si="5"/>
        <v>948</v>
      </c>
      <c r="E18" s="137">
        <f t="shared" si="0"/>
        <v>79</v>
      </c>
      <c r="F18" s="135">
        <v>1620</v>
      </c>
      <c r="G18" s="134">
        <v>0</v>
      </c>
      <c r="H18" s="136">
        <f t="shared" si="1"/>
        <v>1620</v>
      </c>
      <c r="I18" s="137">
        <f t="shared" si="2"/>
        <v>135</v>
      </c>
      <c r="J18" s="135">
        <v>2400</v>
      </c>
      <c r="K18" s="134">
        <v>0</v>
      </c>
      <c r="L18" s="136">
        <f t="shared" si="3"/>
        <v>2400</v>
      </c>
      <c r="M18" s="137">
        <f t="shared" si="4"/>
        <v>200</v>
      </c>
    </row>
    <row r="19" spans="1:13" s="5" customFormat="1" x14ac:dyDescent="0.25">
      <c r="A19" s="64" t="s">
        <v>45</v>
      </c>
      <c r="B19" s="135">
        <v>900</v>
      </c>
      <c r="C19" s="134">
        <v>517</v>
      </c>
      <c r="D19" s="136">
        <f t="shared" si="5"/>
        <v>1417</v>
      </c>
      <c r="E19" s="137">
        <f t="shared" si="0"/>
        <v>118.08333333333333</v>
      </c>
      <c r="F19" s="135">
        <v>900</v>
      </c>
      <c r="G19" s="134">
        <v>1117</v>
      </c>
      <c r="H19" s="136">
        <f t="shared" si="1"/>
        <v>2017</v>
      </c>
      <c r="I19" s="137">
        <f t="shared" si="2"/>
        <v>168.08333333333334</v>
      </c>
      <c r="J19" s="135">
        <v>1344</v>
      </c>
      <c r="K19" s="134">
        <v>1117</v>
      </c>
      <c r="L19" s="136">
        <f t="shared" si="3"/>
        <v>2461</v>
      </c>
      <c r="M19" s="137">
        <f t="shared" si="4"/>
        <v>205.08333333333334</v>
      </c>
    </row>
    <row r="20" spans="1:13" s="5" customFormat="1" x14ac:dyDescent="0.25">
      <c r="A20" s="64" t="s">
        <v>78</v>
      </c>
      <c r="B20" s="135">
        <v>1392</v>
      </c>
      <c r="C20" s="134">
        <v>240</v>
      </c>
      <c r="D20" s="136">
        <f t="shared" si="5"/>
        <v>1632</v>
      </c>
      <c r="E20" s="137">
        <f t="shared" si="0"/>
        <v>136</v>
      </c>
      <c r="F20" s="135">
        <v>1392</v>
      </c>
      <c r="G20" s="134">
        <v>240</v>
      </c>
      <c r="H20" s="136">
        <f t="shared" si="1"/>
        <v>1632</v>
      </c>
      <c r="I20" s="137">
        <f t="shared" si="2"/>
        <v>136</v>
      </c>
      <c r="J20" s="135">
        <v>2412</v>
      </c>
      <c r="K20" s="134">
        <v>240</v>
      </c>
      <c r="L20" s="136">
        <f t="shared" si="3"/>
        <v>2652</v>
      </c>
      <c r="M20" s="137">
        <f t="shared" si="4"/>
        <v>221</v>
      </c>
    </row>
    <row r="21" spans="1:13" s="5" customFormat="1" x14ac:dyDescent="0.25">
      <c r="A21" s="64" t="s">
        <v>79</v>
      </c>
      <c r="B21" s="135">
        <v>708</v>
      </c>
      <c r="C21" s="134">
        <v>159</v>
      </c>
      <c r="D21" s="136">
        <f t="shared" si="5"/>
        <v>867</v>
      </c>
      <c r="E21" s="137">
        <f t="shared" si="0"/>
        <v>72.25</v>
      </c>
      <c r="F21" s="135">
        <v>1068</v>
      </c>
      <c r="G21" s="134">
        <v>159</v>
      </c>
      <c r="H21" s="136">
        <f t="shared" si="1"/>
        <v>1227</v>
      </c>
      <c r="I21" s="137">
        <f t="shared" si="2"/>
        <v>102.25</v>
      </c>
      <c r="J21" s="135">
        <v>1176</v>
      </c>
      <c r="K21" s="134">
        <v>159</v>
      </c>
      <c r="L21" s="136">
        <f t="shared" si="3"/>
        <v>1335</v>
      </c>
      <c r="M21" s="137">
        <f t="shared" si="4"/>
        <v>111.25</v>
      </c>
    </row>
    <row r="22" spans="1:13" s="5" customFormat="1" x14ac:dyDescent="0.25">
      <c r="A22" s="64" t="s">
        <v>46</v>
      </c>
      <c r="B22" s="135">
        <v>672</v>
      </c>
      <c r="C22" s="134">
        <v>439</v>
      </c>
      <c r="D22" s="136">
        <f t="shared" si="5"/>
        <v>1111</v>
      </c>
      <c r="E22" s="137">
        <f t="shared" si="0"/>
        <v>92.583333333333329</v>
      </c>
      <c r="F22" s="135">
        <v>672</v>
      </c>
      <c r="G22" s="134">
        <v>727</v>
      </c>
      <c r="H22" s="136">
        <f t="shared" si="1"/>
        <v>1399</v>
      </c>
      <c r="I22" s="137">
        <f t="shared" si="2"/>
        <v>116.58333333333333</v>
      </c>
      <c r="J22" s="135">
        <v>1764</v>
      </c>
      <c r="K22" s="134">
        <v>727</v>
      </c>
      <c r="L22" s="136">
        <f t="shared" si="3"/>
        <v>2491</v>
      </c>
      <c r="M22" s="137">
        <f t="shared" si="4"/>
        <v>207.58333333333334</v>
      </c>
    </row>
    <row r="23" spans="1:13" s="5" customFormat="1" x14ac:dyDescent="0.25">
      <c r="A23" s="64" t="s">
        <v>24</v>
      </c>
      <c r="B23" s="135">
        <v>600</v>
      </c>
      <c r="C23" s="134">
        <v>600</v>
      </c>
      <c r="D23" s="136">
        <f t="shared" si="5"/>
        <v>1200</v>
      </c>
      <c r="E23" s="137">
        <f t="shared" si="0"/>
        <v>100</v>
      </c>
      <c r="F23" s="135">
        <v>1200</v>
      </c>
      <c r="G23" s="134">
        <v>600</v>
      </c>
      <c r="H23" s="136">
        <f t="shared" si="1"/>
        <v>1800</v>
      </c>
      <c r="I23" s="137">
        <f t="shared" si="2"/>
        <v>150</v>
      </c>
      <c r="J23" s="135">
        <v>1920</v>
      </c>
      <c r="K23" s="134">
        <v>600</v>
      </c>
      <c r="L23" s="136">
        <f t="shared" si="3"/>
        <v>2520</v>
      </c>
      <c r="M23" s="137">
        <f t="shared" si="4"/>
        <v>210</v>
      </c>
    </row>
    <row r="24" spans="1:13" s="5" customFormat="1" x14ac:dyDescent="0.25">
      <c r="A24" s="64" t="s">
        <v>23</v>
      </c>
      <c r="B24" s="135">
        <v>1164</v>
      </c>
      <c r="C24" s="134">
        <v>267</v>
      </c>
      <c r="D24" s="136">
        <f t="shared" si="5"/>
        <v>1431</v>
      </c>
      <c r="E24" s="137">
        <f t="shared" si="0"/>
        <v>119.25</v>
      </c>
      <c r="F24" s="135">
        <v>1164</v>
      </c>
      <c r="G24" s="134">
        <v>567</v>
      </c>
      <c r="H24" s="136">
        <f t="shared" si="1"/>
        <v>1731</v>
      </c>
      <c r="I24" s="137">
        <f t="shared" si="2"/>
        <v>144.25</v>
      </c>
      <c r="J24" s="135">
        <v>1364</v>
      </c>
      <c r="K24" s="134">
        <v>567</v>
      </c>
      <c r="L24" s="136">
        <f t="shared" si="3"/>
        <v>1931</v>
      </c>
      <c r="M24" s="137">
        <f t="shared" si="4"/>
        <v>160.91666666666666</v>
      </c>
    </row>
    <row r="25" spans="1:13" s="5" customFormat="1" x14ac:dyDescent="0.25">
      <c r="A25" s="64" t="s">
        <v>37</v>
      </c>
      <c r="B25" s="135">
        <v>396</v>
      </c>
      <c r="C25" s="134">
        <v>624</v>
      </c>
      <c r="D25" s="136">
        <f t="shared" si="5"/>
        <v>1020</v>
      </c>
      <c r="E25" s="137">
        <f t="shared" si="0"/>
        <v>85</v>
      </c>
      <c r="F25" s="135">
        <v>1452</v>
      </c>
      <c r="G25" s="134">
        <v>720</v>
      </c>
      <c r="H25" s="136">
        <f t="shared" si="1"/>
        <v>2172</v>
      </c>
      <c r="I25" s="137">
        <f t="shared" si="2"/>
        <v>181</v>
      </c>
      <c r="J25" s="135">
        <v>1812</v>
      </c>
      <c r="K25" s="134">
        <v>918</v>
      </c>
      <c r="L25" s="136">
        <f t="shared" si="3"/>
        <v>2730</v>
      </c>
      <c r="M25" s="137">
        <f t="shared" si="4"/>
        <v>227.5</v>
      </c>
    </row>
    <row r="26" spans="1:13" s="5" customFormat="1" x14ac:dyDescent="0.25">
      <c r="A26" s="64" t="s">
        <v>26</v>
      </c>
      <c r="B26" s="135">
        <v>1014</v>
      </c>
      <c r="C26" s="134">
        <v>153</v>
      </c>
      <c r="D26" s="136">
        <f t="shared" si="5"/>
        <v>1167</v>
      </c>
      <c r="E26" s="137">
        <f t="shared" si="0"/>
        <v>97.25</v>
      </c>
      <c r="F26" s="135">
        <v>2044</v>
      </c>
      <c r="G26" s="134">
        <v>153</v>
      </c>
      <c r="H26" s="136">
        <f t="shared" si="1"/>
        <v>2197</v>
      </c>
      <c r="I26" s="137">
        <f t="shared" si="2"/>
        <v>183.08333333333334</v>
      </c>
      <c r="J26" s="135">
        <v>2348</v>
      </c>
      <c r="K26" s="134">
        <v>153</v>
      </c>
      <c r="L26" s="136">
        <f t="shared" si="3"/>
        <v>2501</v>
      </c>
      <c r="M26" s="137">
        <f t="shared" si="4"/>
        <v>208.41666666666666</v>
      </c>
    </row>
    <row r="27" spans="1:13" s="5" customFormat="1" x14ac:dyDescent="0.25">
      <c r="A27" s="64" t="s">
        <v>15</v>
      </c>
      <c r="B27" s="135">
        <v>636</v>
      </c>
      <c r="C27" s="134">
        <v>624</v>
      </c>
      <c r="D27" s="136">
        <f t="shared" si="5"/>
        <v>1260</v>
      </c>
      <c r="E27" s="137">
        <f t="shared" si="0"/>
        <v>105</v>
      </c>
      <c r="F27" s="135">
        <v>636</v>
      </c>
      <c r="G27" s="134">
        <v>1572</v>
      </c>
      <c r="H27" s="136">
        <f t="shared" si="1"/>
        <v>2208</v>
      </c>
      <c r="I27" s="137">
        <f t="shared" si="2"/>
        <v>184</v>
      </c>
      <c r="J27" s="135">
        <v>1236</v>
      </c>
      <c r="K27" s="134">
        <v>1572</v>
      </c>
      <c r="L27" s="136">
        <f t="shared" si="3"/>
        <v>2808</v>
      </c>
      <c r="M27" s="137">
        <f t="shared" si="4"/>
        <v>234</v>
      </c>
    </row>
    <row r="28" spans="1:13" s="5" customFormat="1" x14ac:dyDescent="0.25">
      <c r="A28" s="64" t="s">
        <v>34</v>
      </c>
      <c r="B28" s="135">
        <v>600</v>
      </c>
      <c r="C28" s="134">
        <v>1050</v>
      </c>
      <c r="D28" s="136">
        <f t="shared" si="5"/>
        <v>1650</v>
      </c>
      <c r="E28" s="137">
        <f t="shared" si="0"/>
        <v>137.5</v>
      </c>
      <c r="F28" s="135">
        <v>1200</v>
      </c>
      <c r="G28" s="134">
        <v>1050</v>
      </c>
      <c r="H28" s="136">
        <f t="shared" si="1"/>
        <v>2250</v>
      </c>
      <c r="I28" s="137">
        <f t="shared" si="2"/>
        <v>187.5</v>
      </c>
      <c r="J28" s="135">
        <v>1824</v>
      </c>
      <c r="K28" s="134">
        <v>1050</v>
      </c>
      <c r="L28" s="136">
        <f t="shared" si="3"/>
        <v>2874</v>
      </c>
      <c r="M28" s="137">
        <f t="shared" si="4"/>
        <v>239.5</v>
      </c>
    </row>
    <row r="29" spans="1:13" s="5" customFormat="1" x14ac:dyDescent="0.25">
      <c r="A29" s="64" t="s">
        <v>182</v>
      </c>
      <c r="B29" s="135">
        <v>708</v>
      </c>
      <c r="C29" s="134">
        <v>387.5</v>
      </c>
      <c r="D29" s="136">
        <f t="shared" si="5"/>
        <v>1095.5</v>
      </c>
      <c r="E29" s="137">
        <f t="shared" si="0"/>
        <v>91.291666666666671</v>
      </c>
      <c r="F29" s="135">
        <v>1566</v>
      </c>
      <c r="G29" s="134">
        <v>387.5</v>
      </c>
      <c r="H29" s="136">
        <f t="shared" si="1"/>
        <v>1953.5</v>
      </c>
      <c r="I29" s="137">
        <f t="shared" si="2"/>
        <v>162.79166666666666</v>
      </c>
      <c r="J29" s="135">
        <v>1776</v>
      </c>
      <c r="K29" s="134">
        <v>387.5</v>
      </c>
      <c r="L29" s="136">
        <f t="shared" si="3"/>
        <v>2163.5</v>
      </c>
      <c r="M29" s="137">
        <f t="shared" si="4"/>
        <v>180.29166666666666</v>
      </c>
    </row>
    <row r="30" spans="1:13" s="5" customFormat="1" x14ac:dyDescent="0.25">
      <c r="A30" s="64" t="s">
        <v>81</v>
      </c>
      <c r="B30" s="135">
        <v>1332</v>
      </c>
      <c r="C30" s="134">
        <v>0</v>
      </c>
      <c r="D30" s="136">
        <f t="shared" si="5"/>
        <v>1332</v>
      </c>
      <c r="E30" s="137">
        <f t="shared" si="0"/>
        <v>111</v>
      </c>
      <c r="F30" s="135">
        <v>2988</v>
      </c>
      <c r="G30" s="134">
        <v>0</v>
      </c>
      <c r="H30" s="136">
        <f t="shared" si="1"/>
        <v>2988</v>
      </c>
      <c r="I30" s="137">
        <f t="shared" si="2"/>
        <v>249</v>
      </c>
      <c r="J30" s="135">
        <v>3756</v>
      </c>
      <c r="K30" s="134">
        <v>0</v>
      </c>
      <c r="L30" s="136">
        <f t="shared" si="3"/>
        <v>3756</v>
      </c>
      <c r="M30" s="137">
        <f t="shared" si="4"/>
        <v>313</v>
      </c>
    </row>
    <row r="31" spans="1:13" s="5" customFormat="1" x14ac:dyDescent="0.25">
      <c r="A31" s="64" t="s">
        <v>32</v>
      </c>
      <c r="B31" s="135">
        <v>1272</v>
      </c>
      <c r="C31" s="134">
        <v>192</v>
      </c>
      <c r="D31" s="136">
        <f t="shared" si="5"/>
        <v>1464</v>
      </c>
      <c r="E31" s="137">
        <f t="shared" si="0"/>
        <v>122</v>
      </c>
      <c r="F31" s="135">
        <v>1488</v>
      </c>
      <c r="G31" s="134">
        <v>192</v>
      </c>
      <c r="H31" s="136">
        <f t="shared" si="1"/>
        <v>1680</v>
      </c>
      <c r="I31" s="137">
        <f t="shared" si="2"/>
        <v>140</v>
      </c>
      <c r="J31" s="135">
        <v>2172</v>
      </c>
      <c r="K31" s="134">
        <v>192</v>
      </c>
      <c r="L31" s="136">
        <f t="shared" si="3"/>
        <v>2364</v>
      </c>
      <c r="M31" s="137">
        <f t="shared" si="4"/>
        <v>197</v>
      </c>
    </row>
    <row r="32" spans="1:13" s="5" customFormat="1" x14ac:dyDescent="0.25">
      <c r="A32" s="64" t="s">
        <v>25</v>
      </c>
      <c r="B32" s="135">
        <v>876</v>
      </c>
      <c r="C32" s="134">
        <v>396</v>
      </c>
      <c r="D32" s="136">
        <f t="shared" si="5"/>
        <v>1272</v>
      </c>
      <c r="E32" s="137">
        <f t="shared" si="0"/>
        <v>106</v>
      </c>
      <c r="F32" s="135">
        <v>1572</v>
      </c>
      <c r="G32" s="134">
        <v>396</v>
      </c>
      <c r="H32" s="136">
        <f t="shared" si="1"/>
        <v>1968</v>
      </c>
      <c r="I32" s="137">
        <f t="shared" si="2"/>
        <v>164</v>
      </c>
      <c r="J32" s="135">
        <v>2076</v>
      </c>
      <c r="K32" s="134">
        <v>396</v>
      </c>
      <c r="L32" s="136">
        <f t="shared" si="3"/>
        <v>2472</v>
      </c>
      <c r="M32" s="137">
        <f t="shared" si="4"/>
        <v>206</v>
      </c>
    </row>
    <row r="33" spans="1:29" x14ac:dyDescent="0.25">
      <c r="A33" s="64" t="s">
        <v>183</v>
      </c>
      <c r="B33" s="135">
        <v>540</v>
      </c>
      <c r="C33" s="134">
        <v>673</v>
      </c>
      <c r="D33" s="136">
        <f t="shared" si="5"/>
        <v>1213</v>
      </c>
      <c r="E33" s="137">
        <f t="shared" si="0"/>
        <v>101.08333333333333</v>
      </c>
      <c r="F33" s="135">
        <v>648</v>
      </c>
      <c r="G33" s="134">
        <v>1249</v>
      </c>
      <c r="H33" s="136">
        <f t="shared" si="1"/>
        <v>1897</v>
      </c>
      <c r="I33" s="137">
        <f t="shared" si="2"/>
        <v>158.08333333333334</v>
      </c>
      <c r="J33" s="135">
        <v>1392</v>
      </c>
      <c r="K33" s="134">
        <v>1249</v>
      </c>
      <c r="L33" s="136">
        <f t="shared" si="3"/>
        <v>2641</v>
      </c>
      <c r="M33" s="137">
        <f t="shared" si="4"/>
        <v>220.08333333333334</v>
      </c>
    </row>
    <row r="34" spans="1:29" x14ac:dyDescent="0.25">
      <c r="A34" s="64" t="s">
        <v>8</v>
      </c>
      <c r="B34" s="135">
        <v>684</v>
      </c>
      <c r="C34" s="134">
        <v>660</v>
      </c>
      <c r="D34" s="136">
        <f t="shared" si="5"/>
        <v>1344</v>
      </c>
      <c r="E34" s="137">
        <f t="shared" si="0"/>
        <v>112</v>
      </c>
      <c r="F34" s="135">
        <v>684</v>
      </c>
      <c r="G34" s="134">
        <v>1860</v>
      </c>
      <c r="H34" s="136">
        <f t="shared" si="1"/>
        <v>2544</v>
      </c>
      <c r="I34" s="137">
        <f t="shared" si="2"/>
        <v>212</v>
      </c>
      <c r="J34" s="135">
        <v>684</v>
      </c>
      <c r="K34" s="134">
        <v>3120</v>
      </c>
      <c r="L34" s="136">
        <f t="shared" si="3"/>
        <v>3804</v>
      </c>
      <c r="M34" s="137">
        <f t="shared" si="4"/>
        <v>317</v>
      </c>
    </row>
    <row r="35" spans="1:29" x14ac:dyDescent="0.25">
      <c r="A35" s="64" t="s">
        <v>47</v>
      </c>
      <c r="B35" s="135">
        <v>660</v>
      </c>
      <c r="C35" s="134">
        <v>833</v>
      </c>
      <c r="D35" s="136">
        <f t="shared" si="5"/>
        <v>1493</v>
      </c>
      <c r="E35" s="137">
        <f t="shared" si="0"/>
        <v>124.41666666666667</v>
      </c>
      <c r="F35" s="135">
        <v>1404</v>
      </c>
      <c r="G35" s="134">
        <v>833</v>
      </c>
      <c r="H35" s="136">
        <f t="shared" si="1"/>
        <v>2237</v>
      </c>
      <c r="I35" s="137">
        <f t="shared" si="2"/>
        <v>186.41666666666666</v>
      </c>
      <c r="J35" s="135">
        <v>1980</v>
      </c>
      <c r="K35" s="134">
        <v>833</v>
      </c>
      <c r="L35" s="136">
        <f t="shared" si="3"/>
        <v>2813</v>
      </c>
      <c r="M35" s="137">
        <f t="shared" si="4"/>
        <v>234.41666666666666</v>
      </c>
    </row>
    <row r="36" spans="1:29" x14ac:dyDescent="0.25">
      <c r="A36" s="64" t="s">
        <v>168</v>
      </c>
      <c r="B36" s="135">
        <v>948</v>
      </c>
      <c r="C36" s="134">
        <v>396</v>
      </c>
      <c r="D36" s="136">
        <f t="shared" si="5"/>
        <v>1344</v>
      </c>
      <c r="E36" s="137">
        <f t="shared" si="0"/>
        <v>112</v>
      </c>
      <c r="F36" s="135">
        <v>1620</v>
      </c>
      <c r="G36" s="134">
        <v>396</v>
      </c>
      <c r="H36" s="136">
        <f t="shared" si="1"/>
        <v>2016</v>
      </c>
      <c r="I36" s="137">
        <f t="shared" si="2"/>
        <v>168</v>
      </c>
      <c r="J36" s="135">
        <v>2138</v>
      </c>
      <c r="K36" s="134">
        <v>396</v>
      </c>
      <c r="L36" s="136">
        <f t="shared" si="3"/>
        <v>2534</v>
      </c>
      <c r="M36" s="137">
        <f t="shared" si="4"/>
        <v>211.16666666666666</v>
      </c>
      <c r="N36" s="4"/>
      <c r="O36" s="4"/>
      <c r="P36" s="4"/>
      <c r="Q36" s="4"/>
      <c r="R36" s="4"/>
      <c r="S36" s="4"/>
      <c r="T36" s="4"/>
      <c r="U36" s="4"/>
      <c r="V36" s="4"/>
      <c r="W36" s="4"/>
      <c r="X36" s="4"/>
      <c r="Y36" s="4"/>
      <c r="Z36" s="4"/>
      <c r="AA36" s="4"/>
      <c r="AB36" s="4"/>
      <c r="AC36" s="4"/>
    </row>
    <row r="37" spans="1:29" x14ac:dyDescent="0.25">
      <c r="A37" s="64" t="s">
        <v>29</v>
      </c>
      <c r="B37" s="135">
        <v>396</v>
      </c>
      <c r="C37" s="134">
        <v>744</v>
      </c>
      <c r="D37" s="136">
        <f t="shared" si="5"/>
        <v>1140</v>
      </c>
      <c r="E37" s="137">
        <f t="shared" si="0"/>
        <v>95</v>
      </c>
      <c r="F37" s="135">
        <v>396</v>
      </c>
      <c r="G37" s="134">
        <v>1584</v>
      </c>
      <c r="H37" s="136">
        <f t="shared" si="1"/>
        <v>1980</v>
      </c>
      <c r="I37" s="137">
        <f t="shared" si="2"/>
        <v>165</v>
      </c>
      <c r="J37" s="135">
        <v>396</v>
      </c>
      <c r="K37" s="134">
        <v>2136</v>
      </c>
      <c r="L37" s="136">
        <f t="shared" si="3"/>
        <v>2532</v>
      </c>
      <c r="M37" s="137">
        <f t="shared" si="4"/>
        <v>211</v>
      </c>
    </row>
    <row r="38" spans="1:29" x14ac:dyDescent="0.25">
      <c r="A38" s="64" t="s">
        <v>41</v>
      </c>
      <c r="B38" s="135">
        <v>780</v>
      </c>
      <c r="C38" s="134">
        <v>300</v>
      </c>
      <c r="D38" s="136">
        <f t="shared" si="5"/>
        <v>1080</v>
      </c>
      <c r="E38" s="137">
        <f t="shared" si="0"/>
        <v>90</v>
      </c>
      <c r="F38" s="135">
        <v>780</v>
      </c>
      <c r="G38" s="134">
        <v>900</v>
      </c>
      <c r="H38" s="136">
        <f t="shared" si="1"/>
        <v>1680</v>
      </c>
      <c r="I38" s="137">
        <f t="shared" si="2"/>
        <v>140</v>
      </c>
      <c r="J38" s="135">
        <v>1932</v>
      </c>
      <c r="K38" s="134">
        <v>300</v>
      </c>
      <c r="L38" s="136">
        <f t="shared" si="3"/>
        <v>2232</v>
      </c>
      <c r="M38" s="137">
        <f t="shared" si="4"/>
        <v>186</v>
      </c>
    </row>
    <row r="39" spans="1:29" x14ac:dyDescent="0.25">
      <c r="A39" s="64" t="s">
        <v>44</v>
      </c>
      <c r="B39" s="135">
        <v>900</v>
      </c>
      <c r="C39" s="134">
        <v>120</v>
      </c>
      <c r="D39" s="136">
        <f t="shared" si="5"/>
        <v>1020</v>
      </c>
      <c r="E39" s="137">
        <f t="shared" si="0"/>
        <v>85</v>
      </c>
      <c r="F39" s="135">
        <v>2160</v>
      </c>
      <c r="G39" s="134">
        <v>540</v>
      </c>
      <c r="H39" s="136">
        <f t="shared" si="1"/>
        <v>2700</v>
      </c>
      <c r="I39" s="137">
        <f t="shared" si="2"/>
        <v>225</v>
      </c>
      <c r="J39" s="135">
        <v>3000</v>
      </c>
      <c r="K39" s="134">
        <v>540</v>
      </c>
      <c r="L39" s="136">
        <f t="shared" si="3"/>
        <v>3540</v>
      </c>
      <c r="M39" s="137">
        <f t="shared" si="4"/>
        <v>295</v>
      </c>
    </row>
    <row r="40" spans="1:29" x14ac:dyDescent="0.25">
      <c r="A40" s="64" t="s">
        <v>42</v>
      </c>
      <c r="B40" s="135">
        <v>996</v>
      </c>
      <c r="C40" s="134">
        <v>0</v>
      </c>
      <c r="D40" s="136">
        <f t="shared" si="5"/>
        <v>996</v>
      </c>
      <c r="E40" s="137">
        <f t="shared" si="0"/>
        <v>83</v>
      </c>
      <c r="F40" s="135">
        <v>1720</v>
      </c>
      <c r="G40" s="134">
        <v>0</v>
      </c>
      <c r="H40" s="136">
        <f t="shared" si="1"/>
        <v>1720</v>
      </c>
      <c r="I40" s="137">
        <f t="shared" si="2"/>
        <v>143.33333333333334</v>
      </c>
      <c r="J40" s="135">
        <v>2676</v>
      </c>
      <c r="K40" s="134">
        <v>0</v>
      </c>
      <c r="L40" s="136">
        <f t="shared" si="3"/>
        <v>2676</v>
      </c>
      <c r="M40" s="137">
        <f t="shared" si="4"/>
        <v>223</v>
      </c>
    </row>
    <row r="41" spans="1:29" x14ac:dyDescent="0.25">
      <c r="A41" s="64" t="s">
        <v>14</v>
      </c>
      <c r="B41" s="135">
        <v>348</v>
      </c>
      <c r="C41" s="134">
        <v>779</v>
      </c>
      <c r="D41" s="136">
        <f t="shared" si="5"/>
        <v>1127</v>
      </c>
      <c r="E41" s="137">
        <f t="shared" si="0"/>
        <v>93.916666666666671</v>
      </c>
      <c r="F41" s="135">
        <v>1368</v>
      </c>
      <c r="G41" s="134">
        <v>779</v>
      </c>
      <c r="H41" s="136">
        <f t="shared" si="1"/>
        <v>2147</v>
      </c>
      <c r="I41" s="137">
        <f t="shared" si="2"/>
        <v>178.91666666666666</v>
      </c>
      <c r="J41" s="135">
        <v>1560</v>
      </c>
      <c r="K41" s="134">
        <v>779</v>
      </c>
      <c r="L41" s="136">
        <f t="shared" si="3"/>
        <v>2339</v>
      </c>
      <c r="M41" s="137">
        <f t="shared" si="4"/>
        <v>194.91666666666666</v>
      </c>
    </row>
    <row r="42" spans="1:29" x14ac:dyDescent="0.25">
      <c r="A42" s="64" t="s">
        <v>31</v>
      </c>
      <c r="B42" s="135">
        <v>1968</v>
      </c>
      <c r="C42" s="134">
        <v>0</v>
      </c>
      <c r="D42" s="136">
        <f t="shared" si="5"/>
        <v>1968</v>
      </c>
      <c r="E42" s="137">
        <f t="shared" si="0"/>
        <v>164</v>
      </c>
      <c r="F42" s="135">
        <v>2088</v>
      </c>
      <c r="G42" s="134">
        <v>0</v>
      </c>
      <c r="H42" s="136">
        <f t="shared" si="1"/>
        <v>2088</v>
      </c>
      <c r="I42" s="137">
        <f t="shared" si="2"/>
        <v>174</v>
      </c>
      <c r="J42" s="135">
        <v>3048</v>
      </c>
      <c r="K42" s="134">
        <v>0</v>
      </c>
      <c r="L42" s="136">
        <f t="shared" si="3"/>
        <v>3048</v>
      </c>
      <c r="M42" s="137">
        <f t="shared" si="4"/>
        <v>254</v>
      </c>
    </row>
    <row r="43" spans="1:29" x14ac:dyDescent="0.25">
      <c r="A43" s="64" t="s">
        <v>82</v>
      </c>
      <c r="B43" s="135">
        <v>780</v>
      </c>
      <c r="C43" s="134">
        <v>0</v>
      </c>
      <c r="D43" s="136">
        <f t="shared" si="5"/>
        <v>780</v>
      </c>
      <c r="E43" s="137">
        <f t="shared" si="0"/>
        <v>65</v>
      </c>
      <c r="F43" s="135">
        <v>1620</v>
      </c>
      <c r="G43" s="134">
        <v>0</v>
      </c>
      <c r="H43" s="136">
        <f t="shared" si="1"/>
        <v>1620</v>
      </c>
      <c r="I43" s="137">
        <f t="shared" si="2"/>
        <v>135</v>
      </c>
      <c r="J43" s="135">
        <v>2604</v>
      </c>
      <c r="K43" s="134">
        <v>0</v>
      </c>
      <c r="L43" s="136">
        <f t="shared" si="3"/>
        <v>2604</v>
      </c>
      <c r="M43" s="137">
        <f t="shared" si="4"/>
        <v>217</v>
      </c>
    </row>
    <row r="44" spans="1:29" x14ac:dyDescent="0.25">
      <c r="A44" s="64" t="s">
        <v>39</v>
      </c>
      <c r="B44" s="135">
        <v>828</v>
      </c>
      <c r="C44" s="134">
        <v>0</v>
      </c>
      <c r="D44" s="136">
        <f t="shared" si="5"/>
        <v>828</v>
      </c>
      <c r="E44" s="137">
        <f t="shared" si="0"/>
        <v>69</v>
      </c>
      <c r="F44" s="135">
        <v>1572</v>
      </c>
      <c r="G44" s="134">
        <v>0</v>
      </c>
      <c r="H44" s="136">
        <f t="shared" si="1"/>
        <v>1572</v>
      </c>
      <c r="I44" s="137">
        <f t="shared" si="2"/>
        <v>131</v>
      </c>
      <c r="J44" s="135">
        <v>3720</v>
      </c>
      <c r="K44" s="134">
        <v>0</v>
      </c>
      <c r="L44" s="136">
        <f t="shared" si="3"/>
        <v>3720</v>
      </c>
      <c r="M44" s="137">
        <f t="shared" si="4"/>
        <v>310</v>
      </c>
    </row>
    <row r="45" spans="1:29" x14ac:dyDescent="0.25">
      <c r="A45" s="64" t="s">
        <v>35</v>
      </c>
      <c r="B45" s="135">
        <v>660</v>
      </c>
      <c r="C45" s="134">
        <v>840</v>
      </c>
      <c r="D45" s="136">
        <f t="shared" si="5"/>
        <v>1500</v>
      </c>
      <c r="E45" s="137">
        <f t="shared" si="0"/>
        <v>125</v>
      </c>
      <c r="F45" s="135">
        <v>660</v>
      </c>
      <c r="G45" s="134">
        <v>1860</v>
      </c>
      <c r="H45" s="136">
        <f t="shared" si="1"/>
        <v>2520</v>
      </c>
      <c r="I45" s="137">
        <f t="shared" si="2"/>
        <v>210</v>
      </c>
      <c r="J45" s="135">
        <v>1416</v>
      </c>
      <c r="K45" s="134">
        <v>2196</v>
      </c>
      <c r="L45" s="136">
        <f t="shared" si="3"/>
        <v>3612</v>
      </c>
      <c r="M45" s="137">
        <f t="shared" si="4"/>
        <v>301</v>
      </c>
    </row>
    <row r="46" spans="1:29" x14ac:dyDescent="0.25">
      <c r="A46" s="64" t="s">
        <v>38</v>
      </c>
      <c r="B46" s="135">
        <v>756</v>
      </c>
      <c r="C46" s="134">
        <v>482</v>
      </c>
      <c r="D46" s="136">
        <f t="shared" si="5"/>
        <v>1238</v>
      </c>
      <c r="E46" s="137">
        <f t="shared" si="0"/>
        <v>103.16666666666667</v>
      </c>
      <c r="F46" s="135">
        <v>852</v>
      </c>
      <c r="G46" s="134">
        <v>482</v>
      </c>
      <c r="H46" s="136">
        <f t="shared" si="1"/>
        <v>1334</v>
      </c>
      <c r="I46" s="137">
        <f t="shared" si="2"/>
        <v>111.16666666666667</v>
      </c>
      <c r="J46" s="135">
        <v>960</v>
      </c>
      <c r="K46" s="134">
        <v>482</v>
      </c>
      <c r="L46" s="136">
        <f t="shared" si="3"/>
        <v>1442</v>
      </c>
      <c r="M46" s="137">
        <f t="shared" si="4"/>
        <v>120.16666666666667</v>
      </c>
    </row>
    <row r="47" spans="1:29" x14ac:dyDescent="0.25">
      <c r="A47" s="64" t="s">
        <v>21</v>
      </c>
      <c r="B47" s="135">
        <v>600</v>
      </c>
      <c r="C47" s="134">
        <v>1154</v>
      </c>
      <c r="D47" s="136">
        <f t="shared" si="5"/>
        <v>1754</v>
      </c>
      <c r="E47" s="137">
        <f t="shared" si="0"/>
        <v>146.16666666666666</v>
      </c>
      <c r="F47" s="135">
        <v>900</v>
      </c>
      <c r="G47" s="134">
        <v>1154</v>
      </c>
      <c r="H47" s="136">
        <f t="shared" si="1"/>
        <v>2054</v>
      </c>
      <c r="I47" s="137">
        <f t="shared" si="2"/>
        <v>171.16666666666666</v>
      </c>
      <c r="J47" s="135">
        <v>1500</v>
      </c>
      <c r="K47" s="134">
        <v>1154</v>
      </c>
      <c r="L47" s="136">
        <f t="shared" si="3"/>
        <v>2654</v>
      </c>
      <c r="M47" s="137">
        <f t="shared" si="4"/>
        <v>221.16666666666666</v>
      </c>
    </row>
    <row r="48" spans="1:29" x14ac:dyDescent="0.25">
      <c r="A48" s="64" t="s">
        <v>13</v>
      </c>
      <c r="B48" s="135">
        <v>468</v>
      </c>
      <c r="C48" s="134">
        <v>588</v>
      </c>
      <c r="D48" s="136">
        <f t="shared" si="5"/>
        <v>1056</v>
      </c>
      <c r="E48" s="137">
        <f t="shared" si="0"/>
        <v>88</v>
      </c>
      <c r="F48" s="135">
        <v>468</v>
      </c>
      <c r="G48" s="134">
        <v>1500</v>
      </c>
      <c r="H48" s="136">
        <f t="shared" si="1"/>
        <v>1968</v>
      </c>
      <c r="I48" s="137">
        <f t="shared" si="2"/>
        <v>164</v>
      </c>
      <c r="J48" s="135">
        <v>1800</v>
      </c>
      <c r="K48" s="134">
        <v>588</v>
      </c>
      <c r="L48" s="136">
        <f t="shared" si="3"/>
        <v>2388</v>
      </c>
      <c r="M48" s="137">
        <f t="shared" si="4"/>
        <v>199</v>
      </c>
    </row>
    <row r="49" spans="1:29" x14ac:dyDescent="0.25">
      <c r="A49" s="64" t="s">
        <v>33</v>
      </c>
      <c r="B49" s="135">
        <v>444</v>
      </c>
      <c r="C49" s="134">
        <v>828</v>
      </c>
      <c r="D49" s="136">
        <f t="shared" si="5"/>
        <v>1272</v>
      </c>
      <c r="E49" s="137">
        <f t="shared" si="0"/>
        <v>106</v>
      </c>
      <c r="F49" s="135">
        <v>480</v>
      </c>
      <c r="G49" s="134">
        <v>1548</v>
      </c>
      <c r="H49" s="136">
        <f t="shared" si="1"/>
        <v>2028</v>
      </c>
      <c r="I49" s="137">
        <f t="shared" si="2"/>
        <v>169</v>
      </c>
      <c r="J49" s="135">
        <v>780</v>
      </c>
      <c r="K49" s="134">
        <v>1548</v>
      </c>
      <c r="L49" s="136">
        <f t="shared" si="3"/>
        <v>2328</v>
      </c>
      <c r="M49" s="137">
        <f t="shared" si="4"/>
        <v>194</v>
      </c>
    </row>
    <row r="50" spans="1:29" x14ac:dyDescent="0.25">
      <c r="A50" s="64" t="s">
        <v>17</v>
      </c>
      <c r="B50" s="135">
        <v>720</v>
      </c>
      <c r="C50" s="134">
        <v>600</v>
      </c>
      <c r="D50" s="136">
        <f t="shared" si="5"/>
        <v>1320</v>
      </c>
      <c r="E50" s="137">
        <f t="shared" si="0"/>
        <v>110</v>
      </c>
      <c r="F50" s="135">
        <v>1200</v>
      </c>
      <c r="G50" s="134">
        <v>600</v>
      </c>
      <c r="H50" s="136">
        <f t="shared" si="1"/>
        <v>1800</v>
      </c>
      <c r="I50" s="137">
        <f t="shared" si="2"/>
        <v>150</v>
      </c>
      <c r="J50" s="135">
        <v>1920</v>
      </c>
      <c r="K50" s="134">
        <v>600</v>
      </c>
      <c r="L50" s="136">
        <f t="shared" si="3"/>
        <v>2520</v>
      </c>
      <c r="M50" s="137">
        <f t="shared" si="4"/>
        <v>210</v>
      </c>
    </row>
    <row r="51" spans="1:29" x14ac:dyDescent="0.25">
      <c r="A51" s="64" t="s">
        <v>19</v>
      </c>
      <c r="B51" s="135">
        <v>720</v>
      </c>
      <c r="C51" s="134">
        <v>768</v>
      </c>
      <c r="D51" s="136">
        <f t="shared" si="5"/>
        <v>1488</v>
      </c>
      <c r="E51" s="137">
        <f t="shared" si="0"/>
        <v>124</v>
      </c>
      <c r="F51" s="135">
        <v>720</v>
      </c>
      <c r="G51" s="134">
        <v>1500</v>
      </c>
      <c r="H51" s="136">
        <f t="shared" si="1"/>
        <v>2220</v>
      </c>
      <c r="I51" s="137">
        <f t="shared" si="2"/>
        <v>185</v>
      </c>
      <c r="J51" s="135">
        <v>1896</v>
      </c>
      <c r="K51" s="134">
        <v>768</v>
      </c>
      <c r="L51" s="136">
        <f t="shared" si="3"/>
        <v>2664</v>
      </c>
      <c r="M51" s="137">
        <f t="shared" si="4"/>
        <v>222</v>
      </c>
    </row>
    <row r="52" spans="1:29" x14ac:dyDescent="0.25">
      <c r="A52" s="64" t="s">
        <v>9</v>
      </c>
      <c r="B52" s="135">
        <v>1500</v>
      </c>
      <c r="C52" s="134">
        <v>300</v>
      </c>
      <c r="D52" s="136">
        <f t="shared" si="5"/>
        <v>1800</v>
      </c>
      <c r="E52" s="137">
        <f t="shared" si="0"/>
        <v>150</v>
      </c>
      <c r="F52" s="135">
        <v>2640</v>
      </c>
      <c r="G52" s="134">
        <v>300</v>
      </c>
      <c r="H52" s="136">
        <f t="shared" si="1"/>
        <v>2940</v>
      </c>
      <c r="I52" s="137">
        <f t="shared" si="2"/>
        <v>245</v>
      </c>
      <c r="J52" s="135">
        <v>3744</v>
      </c>
      <c r="K52" s="134">
        <v>300</v>
      </c>
      <c r="L52" s="136">
        <f t="shared" si="3"/>
        <v>4044</v>
      </c>
      <c r="M52" s="137">
        <f t="shared" si="4"/>
        <v>337</v>
      </c>
      <c r="N52" s="4"/>
      <c r="O52" s="4"/>
      <c r="P52" s="4"/>
      <c r="Q52" s="4"/>
      <c r="R52" s="4"/>
      <c r="S52" s="4"/>
      <c r="T52" s="4"/>
      <c r="U52" s="4"/>
      <c r="V52" s="4"/>
      <c r="W52" s="4"/>
      <c r="X52" s="4"/>
      <c r="Y52" s="4"/>
      <c r="Z52" s="4"/>
      <c r="AA52" s="4"/>
      <c r="AB52" s="4"/>
      <c r="AC52" s="4"/>
    </row>
    <row r="53" spans="1:29" x14ac:dyDescent="0.25">
      <c r="A53" s="64" t="s">
        <v>18</v>
      </c>
      <c r="B53" s="135">
        <v>828</v>
      </c>
      <c r="C53" s="134">
        <v>492</v>
      </c>
      <c r="D53" s="136">
        <f t="shared" si="5"/>
        <v>1320</v>
      </c>
      <c r="E53" s="137">
        <f t="shared" si="0"/>
        <v>110</v>
      </c>
      <c r="F53" s="135">
        <v>1428</v>
      </c>
      <c r="G53" s="134">
        <v>528</v>
      </c>
      <c r="H53" s="136">
        <f t="shared" si="1"/>
        <v>1956</v>
      </c>
      <c r="I53" s="137">
        <f t="shared" si="2"/>
        <v>163</v>
      </c>
      <c r="J53" s="135">
        <v>1932</v>
      </c>
      <c r="K53" s="134">
        <v>528</v>
      </c>
      <c r="L53" s="136">
        <f t="shared" si="3"/>
        <v>2460</v>
      </c>
      <c r="M53" s="137">
        <f t="shared" si="4"/>
        <v>205</v>
      </c>
    </row>
    <row r="54" spans="1:29" x14ac:dyDescent="0.25">
      <c r="A54" s="64" t="s">
        <v>30</v>
      </c>
      <c r="B54" s="135">
        <v>384</v>
      </c>
      <c r="C54" s="134">
        <v>1212</v>
      </c>
      <c r="D54" s="136">
        <f t="shared" si="5"/>
        <v>1596</v>
      </c>
      <c r="E54" s="137">
        <f t="shared" si="0"/>
        <v>133</v>
      </c>
      <c r="F54" s="135">
        <v>384</v>
      </c>
      <c r="G54" s="134">
        <v>1944</v>
      </c>
      <c r="H54" s="136">
        <f t="shared" si="1"/>
        <v>2328</v>
      </c>
      <c r="I54" s="137">
        <f t="shared" si="2"/>
        <v>194</v>
      </c>
      <c r="J54" s="135">
        <v>384</v>
      </c>
      <c r="K54" s="134">
        <v>2064</v>
      </c>
      <c r="L54" s="136">
        <f t="shared" si="3"/>
        <v>2448</v>
      </c>
      <c r="M54" s="137">
        <f t="shared" si="4"/>
        <v>204</v>
      </c>
    </row>
    <row r="55" spans="1:29" ht="16.5" thickBot="1" x14ac:dyDescent="0.3">
      <c r="A55" s="65" t="s">
        <v>83</v>
      </c>
      <c r="B55" s="138">
        <f>AVERAGE(B5:B54)</f>
        <v>833.68</v>
      </c>
      <c r="C55" s="139">
        <f>AVERAGE(C5:C54)</f>
        <v>438.13</v>
      </c>
      <c r="D55" s="139">
        <f>B55+C55</f>
        <v>1271.81</v>
      </c>
      <c r="E55" s="140">
        <f>D55/12</f>
        <v>105.98416666666667</v>
      </c>
      <c r="F55" s="138">
        <f t="shared" ref="F55:G55" si="6">AVERAGE(F5:F54)</f>
        <v>1273.42</v>
      </c>
      <c r="G55" s="139">
        <f t="shared" si="6"/>
        <v>720.61</v>
      </c>
      <c r="H55" s="139">
        <f>F55+G55</f>
        <v>1994.0300000000002</v>
      </c>
      <c r="I55" s="140">
        <f>H55/12</f>
        <v>166.16916666666668</v>
      </c>
      <c r="J55" s="138">
        <f t="shared" ref="J55:K55" si="7">AVERAGE(J5:J54)</f>
        <v>2003.84</v>
      </c>
      <c r="K55" s="139">
        <f t="shared" si="7"/>
        <v>680.41</v>
      </c>
      <c r="L55" s="139">
        <f>J55+K55</f>
        <v>2684.25</v>
      </c>
      <c r="M55" s="140">
        <f>L55/12</f>
        <v>223.6875</v>
      </c>
    </row>
    <row r="56" spans="1:29" s="19" customFormat="1" x14ac:dyDescent="0.25">
      <c r="A56" s="188" t="s">
        <v>186</v>
      </c>
      <c r="B56" s="189"/>
      <c r="C56" s="189"/>
      <c r="D56" s="189"/>
      <c r="E56" s="189"/>
      <c r="F56" s="189"/>
      <c r="G56" s="189"/>
      <c r="H56" s="189"/>
      <c r="I56" s="189"/>
      <c r="J56" s="189"/>
      <c r="K56" s="189"/>
      <c r="L56" s="189"/>
      <c r="M56" s="189"/>
      <c r="N56" s="18"/>
      <c r="O56" s="18"/>
      <c r="P56" s="18"/>
      <c r="Q56" s="18"/>
      <c r="R56" s="18"/>
      <c r="S56" s="18"/>
      <c r="T56" s="18"/>
      <c r="U56" s="18"/>
      <c r="V56" s="18"/>
      <c r="W56" s="18"/>
      <c r="X56" s="18"/>
      <c r="Y56" s="18"/>
      <c r="Z56" s="18"/>
      <c r="AA56" s="18"/>
      <c r="AB56" s="18"/>
      <c r="AC56" s="18"/>
    </row>
    <row r="57" spans="1:29" s="19" customFormat="1" x14ac:dyDescent="0.25">
      <c r="A57" s="194" t="s">
        <v>63</v>
      </c>
      <c r="B57" s="195"/>
      <c r="C57" s="195"/>
      <c r="D57" s="195"/>
      <c r="E57" s="195"/>
      <c r="F57" s="195"/>
      <c r="G57" s="195"/>
      <c r="H57" s="195"/>
      <c r="I57" s="195"/>
      <c r="J57" s="195"/>
      <c r="K57" s="195"/>
      <c r="L57" s="195"/>
      <c r="M57" s="195"/>
      <c r="N57" s="18"/>
      <c r="O57" s="18"/>
      <c r="P57" s="18"/>
      <c r="Q57" s="18"/>
      <c r="R57" s="18"/>
      <c r="S57" s="18"/>
      <c r="T57" s="18"/>
      <c r="U57" s="18"/>
      <c r="V57" s="18"/>
      <c r="W57" s="18"/>
      <c r="X57" s="18"/>
      <c r="Y57" s="18"/>
      <c r="Z57" s="18"/>
      <c r="AA57" s="18"/>
      <c r="AB57" s="18"/>
      <c r="AC57" s="18"/>
    </row>
    <row r="58" spans="1:29" s="19" customFormat="1" x14ac:dyDescent="0.25">
      <c r="A58" s="194" t="s">
        <v>64</v>
      </c>
      <c r="B58" s="195"/>
      <c r="C58" s="195"/>
      <c r="D58" s="195"/>
      <c r="E58" s="195"/>
      <c r="F58" s="195"/>
      <c r="G58" s="195"/>
      <c r="H58" s="195"/>
      <c r="I58" s="195"/>
      <c r="J58" s="195"/>
      <c r="K58" s="195"/>
      <c r="L58" s="195"/>
      <c r="M58" s="195"/>
      <c r="N58" s="18"/>
      <c r="O58" s="18"/>
      <c r="P58" s="18"/>
      <c r="Q58" s="18"/>
      <c r="R58" s="18"/>
      <c r="S58" s="18"/>
      <c r="T58" s="18"/>
      <c r="U58" s="18"/>
      <c r="V58" s="18"/>
      <c r="W58" s="18"/>
      <c r="X58" s="18"/>
      <c r="Y58" s="18"/>
      <c r="Z58" s="18"/>
      <c r="AA58" s="18"/>
      <c r="AB58" s="18"/>
      <c r="AC58" s="18"/>
    </row>
    <row r="59" spans="1:29" s="19" customFormat="1" x14ac:dyDescent="0.25">
      <c r="A59" s="194" t="s">
        <v>65</v>
      </c>
      <c r="B59" s="195"/>
      <c r="C59" s="195"/>
      <c r="D59" s="195"/>
      <c r="E59" s="195"/>
      <c r="F59" s="195"/>
      <c r="G59" s="195"/>
      <c r="H59" s="195"/>
      <c r="I59" s="195"/>
      <c r="J59" s="195"/>
      <c r="K59" s="195"/>
      <c r="L59" s="195"/>
      <c r="M59" s="195"/>
      <c r="N59" s="18"/>
      <c r="O59" s="18"/>
      <c r="P59" s="18"/>
      <c r="Q59" s="18"/>
      <c r="R59" s="18"/>
      <c r="S59" s="18"/>
      <c r="T59" s="18"/>
      <c r="U59" s="18"/>
      <c r="V59" s="18"/>
      <c r="W59" s="18"/>
      <c r="X59" s="18"/>
      <c r="Y59" s="18"/>
      <c r="Z59" s="18"/>
      <c r="AA59" s="18"/>
      <c r="AB59" s="18"/>
      <c r="AC59" s="18"/>
    </row>
    <row r="60" spans="1:29" s="19" customFormat="1" x14ac:dyDescent="0.25">
      <c r="A60" s="194" t="s">
        <v>66</v>
      </c>
      <c r="B60" s="195"/>
      <c r="C60" s="195"/>
      <c r="D60" s="195"/>
      <c r="E60" s="195"/>
      <c r="F60" s="195"/>
      <c r="G60" s="195"/>
      <c r="H60" s="195"/>
      <c r="I60" s="195"/>
      <c r="J60" s="195"/>
      <c r="K60" s="195"/>
      <c r="L60" s="195"/>
      <c r="M60" s="195"/>
      <c r="N60" s="18"/>
      <c r="O60" s="18"/>
      <c r="P60" s="18"/>
      <c r="Q60" s="18"/>
      <c r="R60" s="18"/>
      <c r="S60" s="18"/>
      <c r="T60" s="18"/>
      <c r="U60" s="18"/>
      <c r="V60" s="18"/>
      <c r="W60" s="18"/>
      <c r="X60" s="18"/>
      <c r="Y60" s="18"/>
      <c r="Z60" s="18"/>
      <c r="AA60" s="18"/>
      <c r="AB60" s="18"/>
      <c r="AC60" s="18"/>
    </row>
    <row r="61" spans="1:29" s="19" customFormat="1" x14ac:dyDescent="0.25">
      <c r="A61" s="194" t="s">
        <v>84</v>
      </c>
      <c r="B61" s="195"/>
      <c r="C61" s="195"/>
      <c r="D61" s="195"/>
      <c r="E61" s="195"/>
      <c r="F61" s="195"/>
      <c r="G61" s="195"/>
      <c r="H61" s="195"/>
      <c r="I61" s="195"/>
      <c r="J61" s="195"/>
      <c r="K61" s="195"/>
      <c r="L61" s="195"/>
      <c r="M61" s="195"/>
      <c r="N61" s="18"/>
      <c r="O61" s="18"/>
      <c r="P61" s="18"/>
      <c r="Q61" s="18"/>
      <c r="R61" s="18"/>
      <c r="S61" s="18"/>
      <c r="T61" s="18"/>
      <c r="U61" s="18"/>
      <c r="V61" s="18"/>
      <c r="W61" s="18"/>
      <c r="X61" s="18"/>
      <c r="Y61" s="18"/>
      <c r="Z61" s="18"/>
      <c r="AA61" s="18"/>
      <c r="AB61" s="18"/>
      <c r="AC61" s="18"/>
    </row>
    <row r="62" spans="1:29" s="19" customFormat="1" ht="13.5" x14ac:dyDescent="0.25">
      <c r="A62" s="20"/>
      <c r="B62" s="16"/>
      <c r="C62" s="16"/>
      <c r="D62" s="16"/>
      <c r="E62" s="16"/>
      <c r="F62" s="16"/>
      <c r="G62" s="16"/>
      <c r="H62" s="16"/>
      <c r="I62" s="16"/>
      <c r="J62" s="16"/>
      <c r="K62" s="16"/>
      <c r="L62" s="16"/>
      <c r="M62" s="16"/>
      <c r="N62" s="18"/>
      <c r="O62" s="18"/>
      <c r="P62" s="18"/>
      <c r="Q62" s="18"/>
      <c r="R62" s="18"/>
      <c r="S62" s="18"/>
      <c r="T62" s="18"/>
      <c r="U62" s="18"/>
      <c r="V62" s="18"/>
      <c r="W62" s="18"/>
      <c r="X62" s="18"/>
      <c r="Y62" s="18"/>
      <c r="Z62" s="18"/>
      <c r="AA62" s="18"/>
      <c r="AB62" s="18"/>
      <c r="AC62" s="18"/>
    </row>
    <row r="63" spans="1:29" ht="16.5" thickBot="1" x14ac:dyDescent="0.3"/>
    <row r="64" spans="1:29" ht="34.5" customHeight="1" thickBot="1" x14ac:dyDescent="0.3">
      <c r="A64" s="174" t="s">
        <v>189</v>
      </c>
      <c r="B64" s="175"/>
      <c r="C64" s="175"/>
      <c r="D64" s="175"/>
      <c r="E64" s="175"/>
      <c r="F64" s="175"/>
      <c r="G64" s="175"/>
      <c r="H64" s="175"/>
      <c r="I64" s="175"/>
      <c r="J64" s="175"/>
      <c r="K64" s="175"/>
      <c r="L64" s="175"/>
      <c r="M64" s="196"/>
    </row>
    <row r="65" spans="1:13" s="5" customFormat="1" x14ac:dyDescent="0.25">
      <c r="A65" s="81"/>
      <c r="B65" s="200" t="s">
        <v>56</v>
      </c>
      <c r="C65" s="201"/>
      <c r="D65" s="201"/>
      <c r="E65" s="202"/>
      <c r="F65" s="200" t="s">
        <v>67</v>
      </c>
      <c r="G65" s="201"/>
      <c r="H65" s="201"/>
      <c r="I65" s="202"/>
      <c r="J65" s="200" t="s">
        <v>62</v>
      </c>
      <c r="K65" s="201"/>
      <c r="L65" s="201"/>
      <c r="M65" s="202"/>
    </row>
    <row r="66" spans="1:13" s="5" customFormat="1" x14ac:dyDescent="0.25">
      <c r="A66" s="81"/>
      <c r="B66" s="89" t="s">
        <v>68</v>
      </c>
      <c r="C66" s="90" t="s">
        <v>69</v>
      </c>
      <c r="D66" s="90" t="s">
        <v>70</v>
      </c>
      <c r="E66" s="91" t="s">
        <v>71</v>
      </c>
      <c r="F66" s="89" t="s">
        <v>68</v>
      </c>
      <c r="G66" s="90" t="s">
        <v>69</v>
      </c>
      <c r="H66" s="90" t="s">
        <v>70</v>
      </c>
      <c r="I66" s="91" t="s">
        <v>71</v>
      </c>
      <c r="J66" s="89" t="s">
        <v>68</v>
      </c>
      <c r="K66" s="90" t="s">
        <v>69</v>
      </c>
      <c r="L66" s="90" t="s">
        <v>70</v>
      </c>
      <c r="M66" s="91" t="s">
        <v>71</v>
      </c>
    </row>
    <row r="67" spans="1:13" s="5" customFormat="1" x14ac:dyDescent="0.25">
      <c r="A67" s="92"/>
      <c r="B67" s="89" t="s">
        <v>72</v>
      </c>
      <c r="C67" s="90" t="s">
        <v>72</v>
      </c>
      <c r="D67" s="90" t="s">
        <v>72</v>
      </c>
      <c r="E67" s="91" t="s">
        <v>73</v>
      </c>
      <c r="F67" s="89" t="s">
        <v>72</v>
      </c>
      <c r="G67" s="90" t="s">
        <v>72</v>
      </c>
      <c r="H67" s="90" t="s">
        <v>72</v>
      </c>
      <c r="I67" s="91" t="s">
        <v>73</v>
      </c>
      <c r="J67" s="89" t="s">
        <v>72</v>
      </c>
      <c r="K67" s="90" t="s">
        <v>72</v>
      </c>
      <c r="L67" s="90" t="s">
        <v>72</v>
      </c>
      <c r="M67" s="91" t="s">
        <v>73</v>
      </c>
    </row>
    <row r="68" spans="1:13" s="5" customFormat="1" x14ac:dyDescent="0.25">
      <c r="A68" s="64" t="s">
        <v>74</v>
      </c>
      <c r="B68" s="135">
        <v>1308</v>
      </c>
      <c r="C68" s="134">
        <v>62</v>
      </c>
      <c r="D68" s="136">
        <f>B68+C68</f>
        <v>1370</v>
      </c>
      <c r="E68" s="137">
        <f>D68/12</f>
        <v>114.16666666666667</v>
      </c>
      <c r="F68" s="135">
        <v>2160</v>
      </c>
      <c r="G68" s="134">
        <v>62</v>
      </c>
      <c r="H68" s="136">
        <f>F68+G68</f>
        <v>2222</v>
      </c>
      <c r="I68" s="137">
        <f>H68/12</f>
        <v>185.16666666666666</v>
      </c>
      <c r="J68" s="135">
        <v>3924</v>
      </c>
      <c r="K68" s="134">
        <v>62</v>
      </c>
      <c r="L68" s="136">
        <f>J68+K68</f>
        <v>3986</v>
      </c>
      <c r="M68" s="137">
        <f>L68/12</f>
        <v>332.16666666666669</v>
      </c>
    </row>
    <row r="69" spans="1:13" s="5" customFormat="1" x14ac:dyDescent="0.25">
      <c r="A69" s="64" t="s">
        <v>179</v>
      </c>
      <c r="B69" s="135">
        <v>648</v>
      </c>
      <c r="C69" s="134">
        <v>305</v>
      </c>
      <c r="D69" s="136">
        <f t="shared" ref="D69:D118" si="8">B69+C69</f>
        <v>953</v>
      </c>
      <c r="E69" s="137">
        <f t="shared" ref="E69:E117" si="9">D69/12</f>
        <v>79.416666666666671</v>
      </c>
      <c r="F69" s="135">
        <v>1351</v>
      </c>
      <c r="G69" s="134">
        <v>305</v>
      </c>
      <c r="H69" s="136">
        <f t="shared" ref="H69:H117" si="10">F69+G69</f>
        <v>1656</v>
      </c>
      <c r="I69" s="137">
        <f t="shared" ref="I69:I117" si="11">H69/12</f>
        <v>138</v>
      </c>
      <c r="J69" s="135">
        <v>1896</v>
      </c>
      <c r="K69" s="134">
        <v>305</v>
      </c>
      <c r="L69" s="136">
        <f t="shared" ref="L69:L117" si="12">J69+K69</f>
        <v>2201</v>
      </c>
      <c r="M69" s="137">
        <f t="shared" ref="M69:M117" si="13">L69/12</f>
        <v>183.41666666666666</v>
      </c>
    </row>
    <row r="70" spans="1:13" s="5" customFormat="1" x14ac:dyDescent="0.25">
      <c r="A70" s="64" t="s">
        <v>85</v>
      </c>
      <c r="B70" s="135">
        <v>564</v>
      </c>
      <c r="C70" s="134">
        <v>504</v>
      </c>
      <c r="D70" s="136">
        <f t="shared" si="8"/>
        <v>1068</v>
      </c>
      <c r="E70" s="137">
        <f t="shared" si="9"/>
        <v>89</v>
      </c>
      <c r="F70" s="135">
        <v>1080</v>
      </c>
      <c r="G70" s="134">
        <v>504</v>
      </c>
      <c r="H70" s="136">
        <f t="shared" si="10"/>
        <v>1584</v>
      </c>
      <c r="I70" s="137">
        <f t="shared" si="11"/>
        <v>132</v>
      </c>
      <c r="J70" s="135">
        <v>1848</v>
      </c>
      <c r="K70" s="134">
        <v>504</v>
      </c>
      <c r="L70" s="136">
        <f t="shared" si="12"/>
        <v>2352</v>
      </c>
      <c r="M70" s="137">
        <f t="shared" si="13"/>
        <v>196</v>
      </c>
    </row>
    <row r="71" spans="1:13" s="5" customFormat="1" x14ac:dyDescent="0.25">
      <c r="A71" s="64" t="s">
        <v>180</v>
      </c>
      <c r="B71" s="135">
        <v>840</v>
      </c>
      <c r="C71" s="134">
        <v>456</v>
      </c>
      <c r="D71" s="136">
        <f t="shared" si="8"/>
        <v>1296</v>
      </c>
      <c r="E71" s="137">
        <f t="shared" si="9"/>
        <v>108</v>
      </c>
      <c r="F71" s="135">
        <v>1380</v>
      </c>
      <c r="G71" s="134">
        <v>576</v>
      </c>
      <c r="H71" s="136">
        <f t="shared" si="10"/>
        <v>1956</v>
      </c>
      <c r="I71" s="137">
        <f t="shared" si="11"/>
        <v>163</v>
      </c>
      <c r="J71" s="135">
        <v>1944</v>
      </c>
      <c r="K71" s="134">
        <v>576</v>
      </c>
      <c r="L71" s="136">
        <f t="shared" si="12"/>
        <v>2520</v>
      </c>
      <c r="M71" s="137">
        <f t="shared" si="13"/>
        <v>210</v>
      </c>
    </row>
    <row r="72" spans="1:13" s="5" customFormat="1" x14ac:dyDescent="0.25">
      <c r="A72" s="64" t="s">
        <v>76</v>
      </c>
      <c r="B72" s="135">
        <v>804</v>
      </c>
      <c r="C72" s="134">
        <v>216</v>
      </c>
      <c r="D72" s="136">
        <f t="shared" si="8"/>
        <v>1020</v>
      </c>
      <c r="E72" s="137">
        <f t="shared" si="9"/>
        <v>85</v>
      </c>
      <c r="F72" s="135">
        <v>804</v>
      </c>
      <c r="G72" s="134">
        <v>2628</v>
      </c>
      <c r="H72" s="136">
        <f t="shared" si="10"/>
        <v>3432</v>
      </c>
      <c r="I72" s="137">
        <f t="shared" si="11"/>
        <v>286</v>
      </c>
      <c r="J72" s="135">
        <v>4020</v>
      </c>
      <c r="K72" s="134">
        <v>216</v>
      </c>
      <c r="L72" s="136">
        <f t="shared" si="12"/>
        <v>4236</v>
      </c>
      <c r="M72" s="137">
        <f t="shared" si="13"/>
        <v>353</v>
      </c>
    </row>
    <row r="73" spans="1:13" s="5" customFormat="1" x14ac:dyDescent="0.25">
      <c r="A73" s="64" t="s">
        <v>181</v>
      </c>
      <c r="B73" s="135">
        <v>768</v>
      </c>
      <c r="C73" s="134">
        <v>960</v>
      </c>
      <c r="D73" s="136">
        <f t="shared" si="8"/>
        <v>1728</v>
      </c>
      <c r="E73" s="137">
        <f t="shared" si="9"/>
        <v>144</v>
      </c>
      <c r="F73" s="135">
        <v>1476</v>
      </c>
      <c r="G73" s="134">
        <v>960</v>
      </c>
      <c r="H73" s="136">
        <f t="shared" si="10"/>
        <v>2436</v>
      </c>
      <c r="I73" s="137">
        <f t="shared" si="11"/>
        <v>203</v>
      </c>
      <c r="J73" s="135">
        <v>3348</v>
      </c>
      <c r="K73" s="134">
        <v>960</v>
      </c>
      <c r="L73" s="136">
        <f t="shared" si="12"/>
        <v>4308</v>
      </c>
      <c r="M73" s="137">
        <f t="shared" si="13"/>
        <v>359</v>
      </c>
    </row>
    <row r="74" spans="1:13" s="5" customFormat="1" x14ac:dyDescent="0.25">
      <c r="A74" s="64" t="s">
        <v>43</v>
      </c>
      <c r="B74" s="135">
        <v>780</v>
      </c>
      <c r="C74" s="134">
        <v>606</v>
      </c>
      <c r="D74" s="136">
        <f t="shared" si="8"/>
        <v>1386</v>
      </c>
      <c r="E74" s="137">
        <f t="shared" si="9"/>
        <v>115.5</v>
      </c>
      <c r="F74" s="135">
        <v>1188</v>
      </c>
      <c r="G74" s="134">
        <v>606</v>
      </c>
      <c r="H74" s="136">
        <f t="shared" si="10"/>
        <v>1794</v>
      </c>
      <c r="I74" s="137">
        <f t="shared" si="11"/>
        <v>149.5</v>
      </c>
      <c r="J74" s="135">
        <v>1836</v>
      </c>
      <c r="K74" s="134">
        <v>606</v>
      </c>
      <c r="L74" s="136">
        <f t="shared" si="12"/>
        <v>2442</v>
      </c>
      <c r="M74" s="137">
        <f t="shared" si="13"/>
        <v>203.5</v>
      </c>
    </row>
    <row r="75" spans="1:13" s="5" customFormat="1" x14ac:dyDescent="0.25">
      <c r="A75" s="64" t="s">
        <v>10</v>
      </c>
      <c r="B75" s="135">
        <v>1500</v>
      </c>
      <c r="C75" s="134">
        <v>0</v>
      </c>
      <c r="D75" s="136">
        <f t="shared" si="8"/>
        <v>1500</v>
      </c>
      <c r="E75" s="137">
        <f t="shared" si="9"/>
        <v>125</v>
      </c>
      <c r="F75" s="135">
        <v>1956</v>
      </c>
      <c r="G75" s="134">
        <v>0</v>
      </c>
      <c r="H75" s="136">
        <f t="shared" si="10"/>
        <v>1956</v>
      </c>
      <c r="I75" s="137">
        <f t="shared" si="11"/>
        <v>163</v>
      </c>
      <c r="J75" s="135">
        <v>3000</v>
      </c>
      <c r="K75" s="134">
        <v>0</v>
      </c>
      <c r="L75" s="136">
        <f t="shared" si="12"/>
        <v>3000</v>
      </c>
      <c r="M75" s="137">
        <f t="shared" si="13"/>
        <v>250</v>
      </c>
    </row>
    <row r="76" spans="1:13" s="5" customFormat="1" x14ac:dyDescent="0.25">
      <c r="A76" s="64" t="s">
        <v>36</v>
      </c>
      <c r="B76" s="135">
        <v>804</v>
      </c>
      <c r="C76" s="134">
        <v>840</v>
      </c>
      <c r="D76" s="136">
        <f t="shared" si="8"/>
        <v>1644</v>
      </c>
      <c r="E76" s="137">
        <f t="shared" si="9"/>
        <v>137</v>
      </c>
      <c r="F76" s="135">
        <v>804</v>
      </c>
      <c r="G76" s="134">
        <v>1380</v>
      </c>
      <c r="H76" s="136">
        <f t="shared" si="10"/>
        <v>2184</v>
      </c>
      <c r="I76" s="137">
        <f t="shared" si="11"/>
        <v>182</v>
      </c>
      <c r="J76" s="135">
        <v>1236</v>
      </c>
      <c r="K76" s="134">
        <v>1380</v>
      </c>
      <c r="L76" s="136">
        <f t="shared" si="12"/>
        <v>2616</v>
      </c>
      <c r="M76" s="137">
        <f t="shared" si="13"/>
        <v>218</v>
      </c>
    </row>
    <row r="77" spans="1:13" s="5" customFormat="1" x14ac:dyDescent="0.25">
      <c r="A77" s="64" t="s">
        <v>20</v>
      </c>
      <c r="B77" s="135">
        <v>720</v>
      </c>
      <c r="C77" s="134">
        <v>768</v>
      </c>
      <c r="D77" s="136">
        <f t="shared" si="8"/>
        <v>1488</v>
      </c>
      <c r="E77" s="137">
        <f t="shared" si="9"/>
        <v>124</v>
      </c>
      <c r="F77" s="135">
        <v>720</v>
      </c>
      <c r="G77" s="134">
        <v>1056</v>
      </c>
      <c r="H77" s="136">
        <f t="shared" si="10"/>
        <v>1776</v>
      </c>
      <c r="I77" s="137">
        <f t="shared" si="11"/>
        <v>148</v>
      </c>
      <c r="J77" s="135">
        <v>1104</v>
      </c>
      <c r="K77" s="134">
        <v>1056</v>
      </c>
      <c r="L77" s="136">
        <f t="shared" si="12"/>
        <v>2160</v>
      </c>
      <c r="M77" s="137">
        <f t="shared" si="13"/>
        <v>180</v>
      </c>
    </row>
    <row r="78" spans="1:13" s="5" customFormat="1" x14ac:dyDescent="0.25">
      <c r="A78" s="64" t="s">
        <v>22</v>
      </c>
      <c r="B78" s="135">
        <v>1118</v>
      </c>
      <c r="C78" s="134">
        <v>48</v>
      </c>
      <c r="D78" s="136">
        <f t="shared" si="8"/>
        <v>1166</v>
      </c>
      <c r="E78" s="137">
        <f t="shared" si="9"/>
        <v>97.166666666666671</v>
      </c>
      <c r="F78" s="135">
        <v>1118</v>
      </c>
      <c r="G78" s="134">
        <v>792</v>
      </c>
      <c r="H78" s="136">
        <f t="shared" si="10"/>
        <v>1910</v>
      </c>
      <c r="I78" s="137">
        <f t="shared" si="11"/>
        <v>159.16666666666666</v>
      </c>
      <c r="J78" s="135">
        <v>1118</v>
      </c>
      <c r="K78" s="134">
        <v>972</v>
      </c>
      <c r="L78" s="136">
        <f t="shared" si="12"/>
        <v>2090</v>
      </c>
      <c r="M78" s="137">
        <f t="shared" si="13"/>
        <v>174.16666666666666</v>
      </c>
    </row>
    <row r="79" spans="1:13" s="5" customFormat="1" x14ac:dyDescent="0.25">
      <c r="A79" s="64" t="s">
        <v>12</v>
      </c>
      <c r="B79" s="135">
        <v>924</v>
      </c>
      <c r="C79" s="134">
        <v>0</v>
      </c>
      <c r="D79" s="136">
        <f t="shared" si="8"/>
        <v>924</v>
      </c>
      <c r="E79" s="137">
        <f t="shared" si="9"/>
        <v>77</v>
      </c>
      <c r="F79" s="135">
        <v>1380</v>
      </c>
      <c r="G79" s="134">
        <v>0</v>
      </c>
      <c r="H79" s="136">
        <f t="shared" si="10"/>
        <v>1380</v>
      </c>
      <c r="I79" s="137">
        <f t="shared" si="11"/>
        <v>115</v>
      </c>
      <c r="J79" s="135">
        <v>1656</v>
      </c>
      <c r="K79" s="134">
        <v>0</v>
      </c>
      <c r="L79" s="136">
        <f t="shared" si="12"/>
        <v>1656</v>
      </c>
      <c r="M79" s="137">
        <f t="shared" si="13"/>
        <v>138</v>
      </c>
    </row>
    <row r="80" spans="1:13" s="5" customFormat="1" x14ac:dyDescent="0.25">
      <c r="A80" s="64" t="s">
        <v>77</v>
      </c>
      <c r="B80" s="135">
        <v>780</v>
      </c>
      <c r="C80" s="134">
        <v>24</v>
      </c>
      <c r="D80" s="136">
        <f t="shared" si="8"/>
        <v>804</v>
      </c>
      <c r="E80" s="137">
        <f t="shared" si="9"/>
        <v>67</v>
      </c>
      <c r="F80" s="135">
        <v>1500</v>
      </c>
      <c r="G80" s="134">
        <v>24</v>
      </c>
      <c r="H80" s="136">
        <f t="shared" si="10"/>
        <v>1524</v>
      </c>
      <c r="I80" s="137">
        <f t="shared" si="11"/>
        <v>127</v>
      </c>
      <c r="J80" s="135">
        <v>2420</v>
      </c>
      <c r="K80" s="134">
        <v>24</v>
      </c>
      <c r="L80" s="136">
        <f t="shared" si="12"/>
        <v>2444</v>
      </c>
      <c r="M80" s="137">
        <f t="shared" si="13"/>
        <v>203.66666666666666</v>
      </c>
    </row>
    <row r="81" spans="1:13" s="5" customFormat="1" x14ac:dyDescent="0.25">
      <c r="A81" s="64" t="s">
        <v>28</v>
      </c>
      <c r="B81" s="135">
        <v>1188</v>
      </c>
      <c r="C81" s="134">
        <v>0</v>
      </c>
      <c r="D81" s="136">
        <f t="shared" si="8"/>
        <v>1188</v>
      </c>
      <c r="E81" s="137">
        <f t="shared" si="9"/>
        <v>99</v>
      </c>
      <c r="F81" s="135">
        <v>2028</v>
      </c>
      <c r="G81" s="134">
        <v>0</v>
      </c>
      <c r="H81" s="136">
        <f t="shared" si="10"/>
        <v>2028</v>
      </c>
      <c r="I81" s="137">
        <f t="shared" si="11"/>
        <v>169</v>
      </c>
      <c r="J81" s="135">
        <v>3000</v>
      </c>
      <c r="K81" s="134">
        <v>0</v>
      </c>
      <c r="L81" s="136">
        <f t="shared" si="12"/>
        <v>3000</v>
      </c>
      <c r="M81" s="137">
        <f t="shared" si="13"/>
        <v>250</v>
      </c>
    </row>
    <row r="82" spans="1:13" s="5" customFormat="1" x14ac:dyDescent="0.25">
      <c r="A82" s="64" t="s">
        <v>45</v>
      </c>
      <c r="B82" s="135">
        <v>900</v>
      </c>
      <c r="C82" s="134">
        <v>517</v>
      </c>
      <c r="D82" s="136">
        <f t="shared" si="8"/>
        <v>1417</v>
      </c>
      <c r="E82" s="137">
        <f t="shared" si="9"/>
        <v>118.08333333333333</v>
      </c>
      <c r="F82" s="135">
        <v>900</v>
      </c>
      <c r="G82" s="134">
        <v>1117</v>
      </c>
      <c r="H82" s="136">
        <f t="shared" si="10"/>
        <v>2017</v>
      </c>
      <c r="I82" s="137">
        <f t="shared" si="11"/>
        <v>168.08333333333334</v>
      </c>
      <c r="J82" s="135">
        <v>1344</v>
      </c>
      <c r="K82" s="134">
        <v>1117</v>
      </c>
      <c r="L82" s="136">
        <f t="shared" si="12"/>
        <v>2461</v>
      </c>
      <c r="M82" s="137">
        <f t="shared" si="13"/>
        <v>205.08333333333334</v>
      </c>
    </row>
    <row r="83" spans="1:13" s="5" customFormat="1" x14ac:dyDescent="0.25">
      <c r="A83" s="64" t="s">
        <v>78</v>
      </c>
      <c r="B83" s="135">
        <v>1392</v>
      </c>
      <c r="C83" s="134">
        <v>240</v>
      </c>
      <c r="D83" s="136">
        <f t="shared" si="8"/>
        <v>1632</v>
      </c>
      <c r="E83" s="137">
        <f t="shared" si="9"/>
        <v>136</v>
      </c>
      <c r="F83" s="135">
        <v>1392</v>
      </c>
      <c r="G83" s="134">
        <v>240</v>
      </c>
      <c r="H83" s="136">
        <f t="shared" si="10"/>
        <v>1632</v>
      </c>
      <c r="I83" s="137">
        <f t="shared" si="11"/>
        <v>136</v>
      </c>
      <c r="J83" s="135">
        <v>2412</v>
      </c>
      <c r="K83" s="134">
        <v>240</v>
      </c>
      <c r="L83" s="136">
        <f t="shared" si="12"/>
        <v>2652</v>
      </c>
      <c r="M83" s="137">
        <f t="shared" si="13"/>
        <v>221</v>
      </c>
    </row>
    <row r="84" spans="1:13" s="5" customFormat="1" x14ac:dyDescent="0.25">
      <c r="A84" s="64" t="s">
        <v>79</v>
      </c>
      <c r="B84" s="135">
        <v>708</v>
      </c>
      <c r="C84" s="134">
        <v>159</v>
      </c>
      <c r="D84" s="136">
        <f t="shared" si="8"/>
        <v>867</v>
      </c>
      <c r="E84" s="137">
        <f t="shared" si="9"/>
        <v>72.25</v>
      </c>
      <c r="F84" s="135">
        <v>1068</v>
      </c>
      <c r="G84" s="134">
        <v>159</v>
      </c>
      <c r="H84" s="136">
        <f t="shared" si="10"/>
        <v>1227</v>
      </c>
      <c r="I84" s="137">
        <f t="shared" si="11"/>
        <v>102.25</v>
      </c>
      <c r="J84" s="135">
        <v>1176</v>
      </c>
      <c r="K84" s="134">
        <v>159</v>
      </c>
      <c r="L84" s="136">
        <f t="shared" si="12"/>
        <v>1335</v>
      </c>
      <c r="M84" s="137">
        <f t="shared" si="13"/>
        <v>111.25</v>
      </c>
    </row>
    <row r="85" spans="1:13" s="5" customFormat="1" x14ac:dyDescent="0.25">
      <c r="A85" s="64" t="s">
        <v>46</v>
      </c>
      <c r="B85" s="135">
        <v>672</v>
      </c>
      <c r="C85" s="134">
        <v>439</v>
      </c>
      <c r="D85" s="136">
        <f t="shared" si="8"/>
        <v>1111</v>
      </c>
      <c r="E85" s="137">
        <f t="shared" si="9"/>
        <v>92.583333333333329</v>
      </c>
      <c r="F85" s="135">
        <v>672</v>
      </c>
      <c r="G85" s="134">
        <v>727</v>
      </c>
      <c r="H85" s="136">
        <f t="shared" si="10"/>
        <v>1399</v>
      </c>
      <c r="I85" s="137">
        <f t="shared" si="11"/>
        <v>116.58333333333333</v>
      </c>
      <c r="J85" s="135">
        <v>1764</v>
      </c>
      <c r="K85" s="134">
        <v>727</v>
      </c>
      <c r="L85" s="136">
        <f t="shared" si="12"/>
        <v>2491</v>
      </c>
      <c r="M85" s="137">
        <f t="shared" si="13"/>
        <v>207.58333333333334</v>
      </c>
    </row>
    <row r="86" spans="1:13" s="5" customFormat="1" x14ac:dyDescent="0.25">
      <c r="A86" s="64" t="s">
        <v>24</v>
      </c>
      <c r="B86" s="135">
        <v>600</v>
      </c>
      <c r="C86" s="134">
        <v>600</v>
      </c>
      <c r="D86" s="136">
        <f t="shared" si="8"/>
        <v>1200</v>
      </c>
      <c r="E86" s="137">
        <f t="shared" si="9"/>
        <v>100</v>
      </c>
      <c r="F86" s="135">
        <v>1200</v>
      </c>
      <c r="G86" s="134">
        <v>600</v>
      </c>
      <c r="H86" s="136">
        <f t="shared" si="10"/>
        <v>1800</v>
      </c>
      <c r="I86" s="137">
        <f t="shared" si="11"/>
        <v>150</v>
      </c>
      <c r="J86" s="135">
        <v>1920</v>
      </c>
      <c r="K86" s="134">
        <v>600</v>
      </c>
      <c r="L86" s="136">
        <f t="shared" si="12"/>
        <v>2520</v>
      </c>
      <c r="M86" s="137">
        <f t="shared" si="13"/>
        <v>210</v>
      </c>
    </row>
    <row r="87" spans="1:13" s="5" customFormat="1" x14ac:dyDescent="0.25">
      <c r="A87" s="64" t="s">
        <v>23</v>
      </c>
      <c r="B87" s="135">
        <v>1164</v>
      </c>
      <c r="C87" s="134">
        <v>267</v>
      </c>
      <c r="D87" s="136">
        <f t="shared" si="8"/>
        <v>1431</v>
      </c>
      <c r="E87" s="137">
        <f t="shared" si="9"/>
        <v>119.25</v>
      </c>
      <c r="F87" s="135">
        <v>1164</v>
      </c>
      <c r="G87" s="134">
        <v>567</v>
      </c>
      <c r="H87" s="136">
        <f t="shared" si="10"/>
        <v>1731</v>
      </c>
      <c r="I87" s="137">
        <f t="shared" si="11"/>
        <v>144.25</v>
      </c>
      <c r="J87" s="135">
        <v>1364</v>
      </c>
      <c r="K87" s="134">
        <v>567</v>
      </c>
      <c r="L87" s="136">
        <f t="shared" si="12"/>
        <v>1931</v>
      </c>
      <c r="M87" s="137">
        <f t="shared" si="13"/>
        <v>160.91666666666666</v>
      </c>
    </row>
    <row r="88" spans="1:13" s="5" customFormat="1" x14ac:dyDescent="0.25">
      <c r="A88" s="64" t="s">
        <v>37</v>
      </c>
      <c r="B88" s="135">
        <v>396</v>
      </c>
      <c r="C88" s="134">
        <v>624</v>
      </c>
      <c r="D88" s="136">
        <f t="shared" si="8"/>
        <v>1020</v>
      </c>
      <c r="E88" s="137">
        <f t="shared" si="9"/>
        <v>85</v>
      </c>
      <c r="F88" s="135">
        <v>1452</v>
      </c>
      <c r="G88" s="134">
        <v>720</v>
      </c>
      <c r="H88" s="136">
        <f t="shared" si="10"/>
        <v>2172</v>
      </c>
      <c r="I88" s="137">
        <f t="shared" si="11"/>
        <v>181</v>
      </c>
      <c r="J88" s="135">
        <v>1812</v>
      </c>
      <c r="K88" s="134">
        <v>918</v>
      </c>
      <c r="L88" s="136">
        <f t="shared" si="12"/>
        <v>2730</v>
      </c>
      <c r="M88" s="137">
        <f t="shared" si="13"/>
        <v>227.5</v>
      </c>
    </row>
    <row r="89" spans="1:13" s="5" customFormat="1" x14ac:dyDescent="0.25">
      <c r="A89" s="64" t="s">
        <v>26</v>
      </c>
      <c r="B89" s="135">
        <v>1014</v>
      </c>
      <c r="C89" s="134">
        <v>153</v>
      </c>
      <c r="D89" s="136">
        <f t="shared" si="8"/>
        <v>1167</v>
      </c>
      <c r="E89" s="137">
        <f t="shared" si="9"/>
        <v>97.25</v>
      </c>
      <c r="F89" s="135">
        <v>2004</v>
      </c>
      <c r="G89" s="134">
        <v>153</v>
      </c>
      <c r="H89" s="136">
        <f t="shared" si="10"/>
        <v>2157</v>
      </c>
      <c r="I89" s="137">
        <f t="shared" si="11"/>
        <v>179.75</v>
      </c>
      <c r="J89" s="135">
        <v>2348</v>
      </c>
      <c r="K89" s="134">
        <v>153</v>
      </c>
      <c r="L89" s="136">
        <f t="shared" si="12"/>
        <v>2501</v>
      </c>
      <c r="M89" s="137">
        <f t="shared" si="13"/>
        <v>208.41666666666666</v>
      </c>
    </row>
    <row r="90" spans="1:13" s="5" customFormat="1" x14ac:dyDescent="0.25">
      <c r="A90" s="64" t="s">
        <v>15</v>
      </c>
      <c r="B90" s="135">
        <v>636</v>
      </c>
      <c r="C90" s="134">
        <v>624</v>
      </c>
      <c r="D90" s="136">
        <f t="shared" si="8"/>
        <v>1260</v>
      </c>
      <c r="E90" s="137">
        <f t="shared" si="9"/>
        <v>105</v>
      </c>
      <c r="F90" s="135">
        <v>636</v>
      </c>
      <c r="G90" s="134">
        <v>1572</v>
      </c>
      <c r="H90" s="136">
        <f t="shared" si="10"/>
        <v>2208</v>
      </c>
      <c r="I90" s="137">
        <f t="shared" si="11"/>
        <v>184</v>
      </c>
      <c r="J90" s="135">
        <v>1236</v>
      </c>
      <c r="K90" s="134">
        <v>1572</v>
      </c>
      <c r="L90" s="136">
        <f t="shared" si="12"/>
        <v>2808</v>
      </c>
      <c r="M90" s="137">
        <f t="shared" si="13"/>
        <v>234</v>
      </c>
    </row>
    <row r="91" spans="1:13" s="5" customFormat="1" x14ac:dyDescent="0.25">
      <c r="A91" s="64" t="s">
        <v>34</v>
      </c>
      <c r="B91" s="135">
        <v>600</v>
      </c>
      <c r="C91" s="134">
        <v>1050</v>
      </c>
      <c r="D91" s="136">
        <f t="shared" si="8"/>
        <v>1650</v>
      </c>
      <c r="E91" s="137">
        <f t="shared" si="9"/>
        <v>137.5</v>
      </c>
      <c r="F91" s="135">
        <v>1200</v>
      </c>
      <c r="G91" s="134">
        <v>1050</v>
      </c>
      <c r="H91" s="136">
        <f t="shared" si="10"/>
        <v>2250</v>
      </c>
      <c r="I91" s="137">
        <f t="shared" si="11"/>
        <v>187.5</v>
      </c>
      <c r="J91" s="135">
        <v>1824</v>
      </c>
      <c r="K91" s="134">
        <v>1050</v>
      </c>
      <c r="L91" s="136">
        <f t="shared" si="12"/>
        <v>2874</v>
      </c>
      <c r="M91" s="137">
        <f t="shared" si="13"/>
        <v>239.5</v>
      </c>
    </row>
    <row r="92" spans="1:13" s="5" customFormat="1" x14ac:dyDescent="0.25">
      <c r="A92" s="64" t="s">
        <v>182</v>
      </c>
      <c r="B92" s="135">
        <v>708</v>
      </c>
      <c r="C92" s="134">
        <v>387.5</v>
      </c>
      <c r="D92" s="136">
        <f t="shared" si="8"/>
        <v>1095.5</v>
      </c>
      <c r="E92" s="137">
        <f t="shared" si="9"/>
        <v>91.291666666666671</v>
      </c>
      <c r="F92" s="135">
        <v>1566</v>
      </c>
      <c r="G92" s="134">
        <v>387.5</v>
      </c>
      <c r="H92" s="136">
        <f t="shared" si="10"/>
        <v>1953.5</v>
      </c>
      <c r="I92" s="137">
        <f t="shared" si="11"/>
        <v>162.79166666666666</v>
      </c>
      <c r="J92" s="135">
        <v>1776</v>
      </c>
      <c r="K92" s="134">
        <v>387.5</v>
      </c>
      <c r="L92" s="136">
        <f t="shared" si="12"/>
        <v>2163.5</v>
      </c>
      <c r="M92" s="137">
        <f t="shared" si="13"/>
        <v>180.29166666666666</v>
      </c>
    </row>
    <row r="93" spans="1:13" s="5" customFormat="1" x14ac:dyDescent="0.25">
      <c r="A93" s="64" t="s">
        <v>81</v>
      </c>
      <c r="B93" s="135">
        <v>1332</v>
      </c>
      <c r="C93" s="134">
        <v>0</v>
      </c>
      <c r="D93" s="136">
        <f t="shared" si="8"/>
        <v>1332</v>
      </c>
      <c r="E93" s="137">
        <f t="shared" si="9"/>
        <v>111</v>
      </c>
      <c r="F93" s="135">
        <v>2988</v>
      </c>
      <c r="G93" s="134">
        <v>0</v>
      </c>
      <c r="H93" s="136">
        <f t="shared" si="10"/>
        <v>2988</v>
      </c>
      <c r="I93" s="137">
        <f t="shared" si="11"/>
        <v>249</v>
      </c>
      <c r="J93" s="135">
        <v>3756</v>
      </c>
      <c r="K93" s="134">
        <v>0</v>
      </c>
      <c r="L93" s="136">
        <f t="shared" si="12"/>
        <v>3756</v>
      </c>
      <c r="M93" s="137">
        <f t="shared" si="13"/>
        <v>313</v>
      </c>
    </row>
    <row r="94" spans="1:13" s="5" customFormat="1" x14ac:dyDescent="0.25">
      <c r="A94" s="64" t="s">
        <v>32</v>
      </c>
      <c r="B94" s="135">
        <v>1272</v>
      </c>
      <c r="C94" s="134">
        <v>192</v>
      </c>
      <c r="D94" s="136">
        <f t="shared" si="8"/>
        <v>1464</v>
      </c>
      <c r="E94" s="137">
        <f t="shared" si="9"/>
        <v>122</v>
      </c>
      <c r="F94" s="135">
        <v>1488</v>
      </c>
      <c r="G94" s="134">
        <v>192</v>
      </c>
      <c r="H94" s="136">
        <f t="shared" si="10"/>
        <v>1680</v>
      </c>
      <c r="I94" s="137">
        <f t="shared" si="11"/>
        <v>140</v>
      </c>
      <c r="J94" s="135">
        <v>2172</v>
      </c>
      <c r="K94" s="134">
        <v>192</v>
      </c>
      <c r="L94" s="136">
        <f t="shared" si="12"/>
        <v>2364</v>
      </c>
      <c r="M94" s="137">
        <f t="shared" si="13"/>
        <v>197</v>
      </c>
    </row>
    <row r="95" spans="1:13" s="5" customFormat="1" x14ac:dyDescent="0.25">
      <c r="A95" s="64" t="s">
        <v>25</v>
      </c>
      <c r="B95" s="135">
        <v>876</v>
      </c>
      <c r="C95" s="134">
        <v>396</v>
      </c>
      <c r="D95" s="136">
        <f t="shared" si="8"/>
        <v>1272</v>
      </c>
      <c r="E95" s="137">
        <f t="shared" si="9"/>
        <v>106</v>
      </c>
      <c r="F95" s="135">
        <v>1572</v>
      </c>
      <c r="G95" s="134">
        <v>396</v>
      </c>
      <c r="H95" s="136">
        <f t="shared" si="10"/>
        <v>1968</v>
      </c>
      <c r="I95" s="137">
        <f t="shared" si="11"/>
        <v>164</v>
      </c>
      <c r="J95" s="135">
        <v>2076</v>
      </c>
      <c r="K95" s="134">
        <v>396</v>
      </c>
      <c r="L95" s="136">
        <f t="shared" si="12"/>
        <v>2472</v>
      </c>
      <c r="M95" s="137">
        <f t="shared" si="13"/>
        <v>206</v>
      </c>
    </row>
    <row r="96" spans="1:13" s="5" customFormat="1" x14ac:dyDescent="0.25">
      <c r="A96" s="64" t="s">
        <v>183</v>
      </c>
      <c r="B96" s="135">
        <v>540</v>
      </c>
      <c r="C96" s="134">
        <v>673</v>
      </c>
      <c r="D96" s="136">
        <f t="shared" si="8"/>
        <v>1213</v>
      </c>
      <c r="E96" s="137">
        <f t="shared" si="9"/>
        <v>101.08333333333333</v>
      </c>
      <c r="F96" s="135">
        <v>648</v>
      </c>
      <c r="G96" s="134">
        <v>1249</v>
      </c>
      <c r="H96" s="136">
        <f t="shared" si="10"/>
        <v>1897</v>
      </c>
      <c r="I96" s="137">
        <f t="shared" si="11"/>
        <v>158.08333333333334</v>
      </c>
      <c r="J96" s="135">
        <v>1392</v>
      </c>
      <c r="K96" s="134">
        <v>1249</v>
      </c>
      <c r="L96" s="136">
        <f t="shared" si="12"/>
        <v>2641</v>
      </c>
      <c r="M96" s="137">
        <f t="shared" si="13"/>
        <v>220.08333333333334</v>
      </c>
    </row>
    <row r="97" spans="1:13" s="5" customFormat="1" x14ac:dyDescent="0.25">
      <c r="A97" s="64" t="s">
        <v>8</v>
      </c>
      <c r="B97" s="135">
        <v>684</v>
      </c>
      <c r="C97" s="134">
        <v>660</v>
      </c>
      <c r="D97" s="136">
        <f t="shared" si="8"/>
        <v>1344</v>
      </c>
      <c r="E97" s="137">
        <f t="shared" si="9"/>
        <v>112</v>
      </c>
      <c r="F97" s="135">
        <v>684</v>
      </c>
      <c r="G97" s="134">
        <v>1860</v>
      </c>
      <c r="H97" s="136">
        <f t="shared" si="10"/>
        <v>2544</v>
      </c>
      <c r="I97" s="137">
        <f t="shared" si="11"/>
        <v>212</v>
      </c>
      <c r="J97" s="135">
        <v>684</v>
      </c>
      <c r="K97" s="134">
        <v>3120</v>
      </c>
      <c r="L97" s="136">
        <f t="shared" si="12"/>
        <v>3804</v>
      </c>
      <c r="M97" s="137">
        <f t="shared" si="13"/>
        <v>317</v>
      </c>
    </row>
    <row r="98" spans="1:13" s="5" customFormat="1" x14ac:dyDescent="0.25">
      <c r="A98" s="64" t="s">
        <v>47</v>
      </c>
      <c r="B98" s="135">
        <v>660</v>
      </c>
      <c r="C98" s="134">
        <v>833</v>
      </c>
      <c r="D98" s="136">
        <f t="shared" si="8"/>
        <v>1493</v>
      </c>
      <c r="E98" s="137">
        <f t="shared" si="9"/>
        <v>124.41666666666667</v>
      </c>
      <c r="F98" s="135">
        <v>1404</v>
      </c>
      <c r="G98" s="134">
        <v>833</v>
      </c>
      <c r="H98" s="136">
        <f t="shared" si="10"/>
        <v>2237</v>
      </c>
      <c r="I98" s="137">
        <f t="shared" si="11"/>
        <v>186.41666666666666</v>
      </c>
      <c r="J98" s="135">
        <v>1980</v>
      </c>
      <c r="K98" s="134">
        <v>833</v>
      </c>
      <c r="L98" s="136">
        <f t="shared" si="12"/>
        <v>2813</v>
      </c>
      <c r="M98" s="137">
        <f t="shared" si="13"/>
        <v>234.41666666666666</v>
      </c>
    </row>
    <row r="99" spans="1:13" s="5" customFormat="1" x14ac:dyDescent="0.25">
      <c r="A99" s="64" t="s">
        <v>168</v>
      </c>
      <c r="B99" s="135">
        <v>948</v>
      </c>
      <c r="C99" s="134">
        <v>396</v>
      </c>
      <c r="D99" s="136">
        <f t="shared" si="8"/>
        <v>1344</v>
      </c>
      <c r="E99" s="137">
        <f t="shared" si="9"/>
        <v>112</v>
      </c>
      <c r="F99" s="135">
        <v>1620</v>
      </c>
      <c r="G99" s="134">
        <v>396</v>
      </c>
      <c r="H99" s="136">
        <f t="shared" si="10"/>
        <v>2016</v>
      </c>
      <c r="I99" s="137">
        <f t="shared" si="11"/>
        <v>168</v>
      </c>
      <c r="J99" s="135">
        <v>2138</v>
      </c>
      <c r="K99" s="134">
        <v>396</v>
      </c>
      <c r="L99" s="136">
        <f t="shared" si="12"/>
        <v>2534</v>
      </c>
      <c r="M99" s="137">
        <f t="shared" si="13"/>
        <v>211.16666666666666</v>
      </c>
    </row>
    <row r="100" spans="1:13" s="5" customFormat="1" x14ac:dyDescent="0.25">
      <c r="A100" s="64" t="s">
        <v>29</v>
      </c>
      <c r="B100" s="135">
        <v>396</v>
      </c>
      <c r="C100" s="134">
        <v>744</v>
      </c>
      <c r="D100" s="136">
        <f t="shared" si="8"/>
        <v>1140</v>
      </c>
      <c r="E100" s="137">
        <f t="shared" si="9"/>
        <v>95</v>
      </c>
      <c r="F100" s="135">
        <v>396</v>
      </c>
      <c r="G100" s="134">
        <v>1584</v>
      </c>
      <c r="H100" s="136">
        <f t="shared" si="10"/>
        <v>1980</v>
      </c>
      <c r="I100" s="137">
        <f t="shared" si="11"/>
        <v>165</v>
      </c>
      <c r="J100" s="135">
        <v>396</v>
      </c>
      <c r="K100" s="134">
        <v>2136</v>
      </c>
      <c r="L100" s="136">
        <f t="shared" si="12"/>
        <v>2532</v>
      </c>
      <c r="M100" s="137">
        <f t="shared" si="13"/>
        <v>211</v>
      </c>
    </row>
    <row r="101" spans="1:13" s="5" customFormat="1" x14ac:dyDescent="0.25">
      <c r="A101" s="64" t="s">
        <v>41</v>
      </c>
      <c r="B101" s="135">
        <v>780</v>
      </c>
      <c r="C101" s="134">
        <v>300</v>
      </c>
      <c r="D101" s="136">
        <f t="shared" si="8"/>
        <v>1080</v>
      </c>
      <c r="E101" s="137">
        <f t="shared" si="9"/>
        <v>90</v>
      </c>
      <c r="F101" s="135">
        <v>780</v>
      </c>
      <c r="G101" s="134">
        <v>900</v>
      </c>
      <c r="H101" s="136">
        <f t="shared" si="10"/>
        <v>1680</v>
      </c>
      <c r="I101" s="137">
        <f t="shared" si="11"/>
        <v>140</v>
      </c>
      <c r="J101" s="135">
        <v>1932</v>
      </c>
      <c r="K101" s="134">
        <v>300</v>
      </c>
      <c r="L101" s="136">
        <f t="shared" si="12"/>
        <v>2232</v>
      </c>
      <c r="M101" s="137">
        <f t="shared" si="13"/>
        <v>186</v>
      </c>
    </row>
    <row r="102" spans="1:13" s="5" customFormat="1" x14ac:dyDescent="0.25">
      <c r="A102" s="64" t="s">
        <v>44</v>
      </c>
      <c r="B102" s="135">
        <v>900</v>
      </c>
      <c r="C102" s="134">
        <v>120</v>
      </c>
      <c r="D102" s="136">
        <f t="shared" si="8"/>
        <v>1020</v>
      </c>
      <c r="E102" s="137">
        <f t="shared" si="9"/>
        <v>85</v>
      </c>
      <c r="F102" s="135">
        <v>2160</v>
      </c>
      <c r="G102" s="134">
        <v>540</v>
      </c>
      <c r="H102" s="136">
        <f t="shared" si="10"/>
        <v>2700</v>
      </c>
      <c r="I102" s="137">
        <f t="shared" si="11"/>
        <v>225</v>
      </c>
      <c r="J102" s="135">
        <v>3000</v>
      </c>
      <c r="K102" s="134">
        <v>540</v>
      </c>
      <c r="L102" s="136">
        <f t="shared" si="12"/>
        <v>3540</v>
      </c>
      <c r="M102" s="137">
        <f t="shared" si="13"/>
        <v>295</v>
      </c>
    </row>
    <row r="103" spans="1:13" s="5" customFormat="1" x14ac:dyDescent="0.25">
      <c r="A103" s="64" t="s">
        <v>42</v>
      </c>
      <c r="B103" s="135">
        <v>996</v>
      </c>
      <c r="C103" s="134">
        <v>0</v>
      </c>
      <c r="D103" s="136">
        <f t="shared" si="8"/>
        <v>996</v>
      </c>
      <c r="E103" s="137">
        <f t="shared" si="9"/>
        <v>83</v>
      </c>
      <c r="F103" s="135">
        <v>1720</v>
      </c>
      <c r="G103" s="134">
        <v>0</v>
      </c>
      <c r="H103" s="136">
        <f t="shared" si="10"/>
        <v>1720</v>
      </c>
      <c r="I103" s="137">
        <f t="shared" si="11"/>
        <v>143.33333333333334</v>
      </c>
      <c r="J103" s="135">
        <v>2676</v>
      </c>
      <c r="K103" s="134">
        <v>0</v>
      </c>
      <c r="L103" s="136">
        <f t="shared" si="12"/>
        <v>2676</v>
      </c>
      <c r="M103" s="137">
        <f t="shared" si="13"/>
        <v>223</v>
      </c>
    </row>
    <row r="104" spans="1:13" s="5" customFormat="1" x14ac:dyDescent="0.25">
      <c r="A104" s="64" t="s">
        <v>14</v>
      </c>
      <c r="B104" s="135">
        <v>348</v>
      </c>
      <c r="C104" s="134">
        <v>779</v>
      </c>
      <c r="D104" s="136">
        <f t="shared" si="8"/>
        <v>1127</v>
      </c>
      <c r="E104" s="137">
        <f t="shared" si="9"/>
        <v>93.916666666666671</v>
      </c>
      <c r="F104" s="135">
        <v>1368</v>
      </c>
      <c r="G104" s="134">
        <v>779</v>
      </c>
      <c r="H104" s="136">
        <f t="shared" si="10"/>
        <v>2147</v>
      </c>
      <c r="I104" s="137">
        <f t="shared" si="11"/>
        <v>178.91666666666666</v>
      </c>
      <c r="J104" s="135">
        <v>1560</v>
      </c>
      <c r="K104" s="134">
        <v>779</v>
      </c>
      <c r="L104" s="136">
        <f t="shared" si="12"/>
        <v>2339</v>
      </c>
      <c r="M104" s="137">
        <f t="shared" si="13"/>
        <v>194.91666666666666</v>
      </c>
    </row>
    <row r="105" spans="1:13" s="5" customFormat="1" x14ac:dyDescent="0.25">
      <c r="A105" s="64" t="s">
        <v>31</v>
      </c>
      <c r="B105" s="135">
        <v>1968</v>
      </c>
      <c r="C105" s="134">
        <v>0</v>
      </c>
      <c r="D105" s="136">
        <f t="shared" si="8"/>
        <v>1968</v>
      </c>
      <c r="E105" s="137">
        <f t="shared" si="9"/>
        <v>164</v>
      </c>
      <c r="F105" s="135">
        <v>2088</v>
      </c>
      <c r="G105" s="134">
        <v>0</v>
      </c>
      <c r="H105" s="136">
        <f t="shared" si="10"/>
        <v>2088</v>
      </c>
      <c r="I105" s="137">
        <f t="shared" si="11"/>
        <v>174</v>
      </c>
      <c r="J105" s="135">
        <v>3048</v>
      </c>
      <c r="K105" s="134">
        <v>0</v>
      </c>
      <c r="L105" s="136">
        <f t="shared" si="12"/>
        <v>3048</v>
      </c>
      <c r="M105" s="137">
        <f t="shared" si="13"/>
        <v>254</v>
      </c>
    </row>
    <row r="106" spans="1:13" s="5" customFormat="1" x14ac:dyDescent="0.25">
      <c r="A106" s="64" t="s">
        <v>82</v>
      </c>
      <c r="B106" s="135">
        <v>780</v>
      </c>
      <c r="C106" s="134">
        <v>0</v>
      </c>
      <c r="D106" s="136">
        <f t="shared" si="8"/>
        <v>780</v>
      </c>
      <c r="E106" s="137">
        <f t="shared" si="9"/>
        <v>65</v>
      </c>
      <c r="F106" s="135">
        <v>1620</v>
      </c>
      <c r="G106" s="134">
        <v>0</v>
      </c>
      <c r="H106" s="136">
        <f t="shared" si="10"/>
        <v>1620</v>
      </c>
      <c r="I106" s="137">
        <f t="shared" si="11"/>
        <v>135</v>
      </c>
      <c r="J106" s="135">
        <v>2604</v>
      </c>
      <c r="K106" s="134">
        <v>0</v>
      </c>
      <c r="L106" s="136">
        <f t="shared" si="12"/>
        <v>2604</v>
      </c>
      <c r="M106" s="137">
        <f t="shared" si="13"/>
        <v>217</v>
      </c>
    </row>
    <row r="107" spans="1:13" s="5" customFormat="1" x14ac:dyDescent="0.25">
      <c r="A107" s="64" t="s">
        <v>39</v>
      </c>
      <c r="B107" s="135">
        <v>888</v>
      </c>
      <c r="C107" s="134">
        <v>0</v>
      </c>
      <c r="D107" s="136">
        <f t="shared" si="8"/>
        <v>888</v>
      </c>
      <c r="E107" s="137">
        <f t="shared" si="9"/>
        <v>74</v>
      </c>
      <c r="F107" s="135">
        <v>1632</v>
      </c>
      <c r="G107" s="134">
        <v>0</v>
      </c>
      <c r="H107" s="136">
        <f t="shared" si="10"/>
        <v>1632</v>
      </c>
      <c r="I107" s="137">
        <f t="shared" si="11"/>
        <v>136</v>
      </c>
      <c r="J107" s="135">
        <v>3780</v>
      </c>
      <c r="K107" s="134">
        <v>0</v>
      </c>
      <c r="L107" s="136">
        <f t="shared" si="12"/>
        <v>3780</v>
      </c>
      <c r="M107" s="137">
        <f t="shared" si="13"/>
        <v>315</v>
      </c>
    </row>
    <row r="108" spans="1:13" s="5" customFormat="1" x14ac:dyDescent="0.25">
      <c r="A108" s="64" t="s">
        <v>35</v>
      </c>
      <c r="B108" s="135">
        <v>660</v>
      </c>
      <c r="C108" s="134">
        <v>840</v>
      </c>
      <c r="D108" s="136">
        <f t="shared" si="8"/>
        <v>1500</v>
      </c>
      <c r="E108" s="137">
        <f t="shared" si="9"/>
        <v>125</v>
      </c>
      <c r="F108" s="135">
        <v>660</v>
      </c>
      <c r="G108" s="134">
        <v>1860</v>
      </c>
      <c r="H108" s="136">
        <f t="shared" si="10"/>
        <v>2520</v>
      </c>
      <c r="I108" s="137">
        <f t="shared" si="11"/>
        <v>210</v>
      </c>
      <c r="J108" s="135">
        <v>1416</v>
      </c>
      <c r="K108" s="134">
        <v>2196</v>
      </c>
      <c r="L108" s="136">
        <f t="shared" si="12"/>
        <v>3612</v>
      </c>
      <c r="M108" s="137">
        <f t="shared" si="13"/>
        <v>301</v>
      </c>
    </row>
    <row r="109" spans="1:13" s="5" customFormat="1" x14ac:dyDescent="0.25">
      <c r="A109" s="64" t="s">
        <v>38</v>
      </c>
      <c r="B109" s="135">
        <v>756</v>
      </c>
      <c r="C109" s="134">
        <v>482</v>
      </c>
      <c r="D109" s="136">
        <f t="shared" si="8"/>
        <v>1238</v>
      </c>
      <c r="E109" s="137">
        <f t="shared" si="9"/>
        <v>103.16666666666667</v>
      </c>
      <c r="F109" s="135">
        <v>852</v>
      </c>
      <c r="G109" s="134">
        <v>482</v>
      </c>
      <c r="H109" s="136">
        <f t="shared" si="10"/>
        <v>1334</v>
      </c>
      <c r="I109" s="137">
        <f t="shared" si="11"/>
        <v>111.16666666666667</v>
      </c>
      <c r="J109" s="135">
        <v>960</v>
      </c>
      <c r="K109" s="134">
        <v>482</v>
      </c>
      <c r="L109" s="136">
        <f t="shared" si="12"/>
        <v>1442</v>
      </c>
      <c r="M109" s="137">
        <f t="shared" si="13"/>
        <v>120.16666666666667</v>
      </c>
    </row>
    <row r="110" spans="1:13" s="5" customFormat="1" x14ac:dyDescent="0.25">
      <c r="A110" s="64" t="s">
        <v>21</v>
      </c>
      <c r="B110" s="135">
        <v>600</v>
      </c>
      <c r="C110" s="134">
        <v>1154</v>
      </c>
      <c r="D110" s="136">
        <f t="shared" si="8"/>
        <v>1754</v>
      </c>
      <c r="E110" s="137">
        <f t="shared" si="9"/>
        <v>146.16666666666666</v>
      </c>
      <c r="F110" s="135">
        <v>900</v>
      </c>
      <c r="G110" s="134">
        <v>1154</v>
      </c>
      <c r="H110" s="136">
        <f t="shared" si="10"/>
        <v>2054</v>
      </c>
      <c r="I110" s="137">
        <f t="shared" si="11"/>
        <v>171.16666666666666</v>
      </c>
      <c r="J110" s="135">
        <v>1500</v>
      </c>
      <c r="K110" s="134">
        <v>1154</v>
      </c>
      <c r="L110" s="136">
        <f t="shared" si="12"/>
        <v>2654</v>
      </c>
      <c r="M110" s="137">
        <f t="shared" si="13"/>
        <v>221.16666666666666</v>
      </c>
    </row>
    <row r="111" spans="1:13" s="5" customFormat="1" x14ac:dyDescent="0.25">
      <c r="A111" s="64" t="s">
        <v>13</v>
      </c>
      <c r="B111" s="135">
        <v>468</v>
      </c>
      <c r="C111" s="134">
        <v>588</v>
      </c>
      <c r="D111" s="136">
        <f t="shared" si="8"/>
        <v>1056</v>
      </c>
      <c r="E111" s="137">
        <f t="shared" si="9"/>
        <v>88</v>
      </c>
      <c r="F111" s="135">
        <v>468</v>
      </c>
      <c r="G111" s="134">
        <v>1500</v>
      </c>
      <c r="H111" s="136">
        <f t="shared" si="10"/>
        <v>1968</v>
      </c>
      <c r="I111" s="137">
        <f t="shared" si="11"/>
        <v>164</v>
      </c>
      <c r="J111" s="135">
        <v>1800</v>
      </c>
      <c r="K111" s="134">
        <v>588</v>
      </c>
      <c r="L111" s="136">
        <f t="shared" si="12"/>
        <v>2388</v>
      </c>
      <c r="M111" s="137">
        <f t="shared" si="13"/>
        <v>199</v>
      </c>
    </row>
    <row r="112" spans="1:13" s="5" customFormat="1" x14ac:dyDescent="0.25">
      <c r="A112" s="64" t="s">
        <v>33</v>
      </c>
      <c r="B112" s="135">
        <v>444</v>
      </c>
      <c r="C112" s="134">
        <v>828</v>
      </c>
      <c r="D112" s="136">
        <f t="shared" si="8"/>
        <v>1272</v>
      </c>
      <c r="E112" s="137">
        <f t="shared" si="9"/>
        <v>106</v>
      </c>
      <c r="F112" s="135">
        <v>480</v>
      </c>
      <c r="G112" s="134">
        <v>1548</v>
      </c>
      <c r="H112" s="136">
        <f t="shared" si="10"/>
        <v>2028</v>
      </c>
      <c r="I112" s="137">
        <f t="shared" si="11"/>
        <v>169</v>
      </c>
      <c r="J112" s="135">
        <v>780</v>
      </c>
      <c r="K112" s="134">
        <v>1548</v>
      </c>
      <c r="L112" s="136">
        <f t="shared" si="12"/>
        <v>2328</v>
      </c>
      <c r="M112" s="137">
        <f t="shared" si="13"/>
        <v>194</v>
      </c>
    </row>
    <row r="113" spans="1:29" x14ac:dyDescent="0.25">
      <c r="A113" s="64" t="s">
        <v>17</v>
      </c>
      <c r="B113" s="135">
        <v>720</v>
      </c>
      <c r="C113" s="134">
        <v>600</v>
      </c>
      <c r="D113" s="136">
        <f t="shared" si="8"/>
        <v>1320</v>
      </c>
      <c r="E113" s="137">
        <f t="shared" si="9"/>
        <v>110</v>
      </c>
      <c r="F113" s="135">
        <v>1200</v>
      </c>
      <c r="G113" s="134">
        <v>600</v>
      </c>
      <c r="H113" s="136">
        <f t="shared" si="10"/>
        <v>1800</v>
      </c>
      <c r="I113" s="137">
        <f t="shared" si="11"/>
        <v>150</v>
      </c>
      <c r="J113" s="135">
        <v>1920</v>
      </c>
      <c r="K113" s="134">
        <v>600</v>
      </c>
      <c r="L113" s="136">
        <f t="shared" si="12"/>
        <v>2520</v>
      </c>
      <c r="M113" s="137">
        <f t="shared" si="13"/>
        <v>210</v>
      </c>
    </row>
    <row r="114" spans="1:29" x14ac:dyDescent="0.25">
      <c r="A114" s="64" t="s">
        <v>19</v>
      </c>
      <c r="B114" s="135">
        <v>720</v>
      </c>
      <c r="C114" s="134">
        <v>768</v>
      </c>
      <c r="D114" s="136">
        <f t="shared" si="8"/>
        <v>1488</v>
      </c>
      <c r="E114" s="137">
        <f t="shared" si="9"/>
        <v>124</v>
      </c>
      <c r="F114" s="135">
        <v>720</v>
      </c>
      <c r="G114" s="134">
        <v>1500</v>
      </c>
      <c r="H114" s="136">
        <f t="shared" si="10"/>
        <v>2220</v>
      </c>
      <c r="I114" s="137">
        <f t="shared" si="11"/>
        <v>185</v>
      </c>
      <c r="J114" s="135">
        <v>1896</v>
      </c>
      <c r="K114" s="134">
        <v>768</v>
      </c>
      <c r="L114" s="136">
        <f t="shared" si="12"/>
        <v>2664</v>
      </c>
      <c r="M114" s="137">
        <f t="shared" si="13"/>
        <v>222</v>
      </c>
    </row>
    <row r="115" spans="1:29" x14ac:dyDescent="0.25">
      <c r="A115" s="64" t="s">
        <v>9</v>
      </c>
      <c r="B115" s="135">
        <v>1500</v>
      </c>
      <c r="C115" s="134">
        <v>300</v>
      </c>
      <c r="D115" s="136">
        <f t="shared" si="8"/>
        <v>1800</v>
      </c>
      <c r="E115" s="137">
        <f t="shared" si="9"/>
        <v>150</v>
      </c>
      <c r="F115" s="135">
        <v>2640</v>
      </c>
      <c r="G115" s="134">
        <v>300</v>
      </c>
      <c r="H115" s="136">
        <f t="shared" si="10"/>
        <v>2940</v>
      </c>
      <c r="I115" s="137">
        <f t="shared" si="11"/>
        <v>245</v>
      </c>
      <c r="J115" s="135">
        <v>3744</v>
      </c>
      <c r="K115" s="134">
        <v>300</v>
      </c>
      <c r="L115" s="136">
        <f t="shared" si="12"/>
        <v>4044</v>
      </c>
      <c r="M115" s="137">
        <f t="shared" si="13"/>
        <v>337</v>
      </c>
    </row>
    <row r="116" spans="1:29" x14ac:dyDescent="0.25">
      <c r="A116" s="64" t="s">
        <v>18</v>
      </c>
      <c r="B116" s="135">
        <v>828</v>
      </c>
      <c r="C116" s="134">
        <v>492</v>
      </c>
      <c r="D116" s="136">
        <f t="shared" si="8"/>
        <v>1320</v>
      </c>
      <c r="E116" s="137">
        <f t="shared" si="9"/>
        <v>110</v>
      </c>
      <c r="F116" s="135">
        <v>1428</v>
      </c>
      <c r="G116" s="134">
        <v>528</v>
      </c>
      <c r="H116" s="136">
        <f t="shared" si="10"/>
        <v>1956</v>
      </c>
      <c r="I116" s="137">
        <f t="shared" si="11"/>
        <v>163</v>
      </c>
      <c r="J116" s="135">
        <v>1932</v>
      </c>
      <c r="K116" s="134">
        <v>528</v>
      </c>
      <c r="L116" s="136">
        <f t="shared" si="12"/>
        <v>2460</v>
      </c>
      <c r="M116" s="137">
        <f t="shared" si="13"/>
        <v>205</v>
      </c>
    </row>
    <row r="117" spans="1:29" x14ac:dyDescent="0.25">
      <c r="A117" s="64" t="s">
        <v>30</v>
      </c>
      <c r="B117" s="135">
        <v>384</v>
      </c>
      <c r="C117" s="134">
        <v>1212</v>
      </c>
      <c r="D117" s="136">
        <f t="shared" si="8"/>
        <v>1596</v>
      </c>
      <c r="E117" s="137">
        <f t="shared" si="9"/>
        <v>133</v>
      </c>
      <c r="F117" s="135">
        <v>384</v>
      </c>
      <c r="G117" s="134">
        <v>1944</v>
      </c>
      <c r="H117" s="136">
        <f t="shared" si="10"/>
        <v>2328</v>
      </c>
      <c r="I117" s="137">
        <f t="shared" si="11"/>
        <v>194</v>
      </c>
      <c r="J117" s="135">
        <v>384</v>
      </c>
      <c r="K117" s="134">
        <v>2064</v>
      </c>
      <c r="L117" s="136">
        <f t="shared" si="12"/>
        <v>2448</v>
      </c>
      <c r="M117" s="137">
        <f t="shared" si="13"/>
        <v>204</v>
      </c>
    </row>
    <row r="118" spans="1:29" ht="16.5" thickBot="1" x14ac:dyDescent="0.3">
      <c r="A118" s="26" t="s">
        <v>83</v>
      </c>
      <c r="B118" s="128">
        <f>AVERAGE(B68:B117)</f>
        <v>839.68</v>
      </c>
      <c r="C118" s="129">
        <f>AVERAGE(C68:C117)</f>
        <v>444.13</v>
      </c>
      <c r="D118" s="129">
        <f t="shared" si="8"/>
        <v>1283.81</v>
      </c>
      <c r="E118" s="130">
        <f>D118/12</f>
        <v>106.98416666666667</v>
      </c>
      <c r="F118" s="128">
        <f>AVERAGE(F68:F117)</f>
        <v>1281.98</v>
      </c>
      <c r="G118" s="129">
        <f>AVERAGE(G68:G117)</f>
        <v>726.61</v>
      </c>
      <c r="H118" s="129">
        <f>F118+G118</f>
        <v>2008.5900000000001</v>
      </c>
      <c r="I118" s="130">
        <f>H118/12</f>
        <v>167.38250000000002</v>
      </c>
      <c r="J118" s="128">
        <f>AVERAGE(J68:J117)</f>
        <v>2017.04</v>
      </c>
      <c r="K118" s="129">
        <f>AVERAGE(K68:K117)</f>
        <v>686.41</v>
      </c>
      <c r="L118" s="129">
        <f>J118+K118</f>
        <v>2703.45</v>
      </c>
      <c r="M118" s="130">
        <f>L118/12</f>
        <v>225.28749999999999</v>
      </c>
    </row>
    <row r="119" spans="1:29" s="19" customFormat="1" x14ac:dyDescent="0.25">
      <c r="A119" s="188" t="s">
        <v>186</v>
      </c>
      <c r="B119" s="189"/>
      <c r="C119" s="189"/>
      <c r="D119" s="189"/>
      <c r="E119" s="189"/>
      <c r="F119" s="189"/>
      <c r="G119" s="189"/>
      <c r="H119" s="189"/>
      <c r="I119" s="189"/>
      <c r="J119" s="189"/>
      <c r="K119" s="189"/>
      <c r="L119" s="189"/>
      <c r="M119" s="189"/>
      <c r="N119" s="18"/>
      <c r="O119" s="18"/>
      <c r="P119" s="18"/>
      <c r="Q119" s="18"/>
      <c r="R119" s="18"/>
      <c r="S119" s="18"/>
      <c r="T119" s="18"/>
      <c r="U119" s="18"/>
      <c r="V119" s="18"/>
      <c r="W119" s="18"/>
      <c r="X119" s="18"/>
      <c r="Y119" s="18"/>
      <c r="Z119" s="18"/>
      <c r="AA119" s="18"/>
      <c r="AB119" s="18"/>
      <c r="AC119" s="18"/>
    </row>
    <row r="120" spans="1:29" s="19" customFormat="1" x14ac:dyDescent="0.25">
      <c r="A120" s="194" t="s">
        <v>63</v>
      </c>
      <c r="B120" s="195"/>
      <c r="C120" s="195"/>
      <c r="D120" s="195"/>
      <c r="E120" s="195"/>
      <c r="F120" s="195"/>
      <c r="G120" s="195"/>
      <c r="H120" s="195"/>
      <c r="I120" s="195"/>
      <c r="J120" s="195"/>
      <c r="K120" s="195"/>
      <c r="L120" s="195"/>
      <c r="M120" s="195"/>
      <c r="N120" s="18"/>
      <c r="O120" s="18"/>
      <c r="P120" s="18"/>
      <c r="Q120" s="18"/>
      <c r="R120" s="18"/>
      <c r="S120" s="18"/>
      <c r="T120" s="18"/>
      <c r="U120" s="18"/>
      <c r="V120" s="18"/>
      <c r="W120" s="18"/>
      <c r="X120" s="18"/>
      <c r="Y120" s="18"/>
      <c r="Z120" s="18"/>
      <c r="AA120" s="18"/>
      <c r="AB120" s="18"/>
      <c r="AC120" s="18"/>
    </row>
    <row r="121" spans="1:29" s="19" customFormat="1" x14ac:dyDescent="0.25">
      <c r="A121" s="194" t="s">
        <v>64</v>
      </c>
      <c r="B121" s="195"/>
      <c r="C121" s="195"/>
      <c r="D121" s="195"/>
      <c r="E121" s="195"/>
      <c r="F121" s="195"/>
      <c r="G121" s="195"/>
      <c r="H121" s="195"/>
      <c r="I121" s="195"/>
      <c r="J121" s="195"/>
      <c r="K121" s="195"/>
      <c r="L121" s="195"/>
      <c r="M121" s="195"/>
      <c r="N121" s="18"/>
      <c r="O121" s="18"/>
      <c r="P121" s="18"/>
      <c r="Q121" s="18"/>
      <c r="R121" s="18"/>
      <c r="S121" s="18"/>
      <c r="T121" s="18"/>
      <c r="U121" s="18"/>
      <c r="V121" s="18"/>
      <c r="W121" s="18"/>
      <c r="X121" s="18"/>
      <c r="Y121" s="18"/>
      <c r="Z121" s="18"/>
      <c r="AA121" s="18"/>
      <c r="AB121" s="18"/>
      <c r="AC121" s="18"/>
    </row>
    <row r="122" spans="1:29" s="19" customFormat="1" x14ac:dyDescent="0.25">
      <c r="A122" s="194" t="s">
        <v>65</v>
      </c>
      <c r="B122" s="195"/>
      <c r="C122" s="195"/>
      <c r="D122" s="195"/>
      <c r="E122" s="195"/>
      <c r="F122" s="195"/>
      <c r="G122" s="195"/>
      <c r="H122" s="195"/>
      <c r="I122" s="195"/>
      <c r="J122" s="195"/>
      <c r="K122" s="195"/>
      <c r="L122" s="195"/>
      <c r="M122" s="195"/>
      <c r="N122" s="18"/>
      <c r="O122" s="18"/>
      <c r="P122" s="18"/>
      <c r="Q122" s="18"/>
      <c r="R122" s="18"/>
      <c r="S122" s="18"/>
      <c r="T122" s="18"/>
      <c r="U122" s="18"/>
      <c r="V122" s="18"/>
      <c r="W122" s="18"/>
      <c r="X122" s="18"/>
      <c r="Y122" s="18"/>
      <c r="Z122" s="18"/>
      <c r="AA122" s="18"/>
      <c r="AB122" s="18"/>
      <c r="AC122" s="18"/>
    </row>
    <row r="123" spans="1:29" s="19" customFormat="1" x14ac:dyDescent="0.25">
      <c r="A123" s="194" t="s">
        <v>66</v>
      </c>
      <c r="B123" s="195"/>
      <c r="C123" s="195"/>
      <c r="D123" s="195"/>
      <c r="E123" s="195"/>
      <c r="F123" s="195"/>
      <c r="G123" s="195"/>
      <c r="H123" s="195"/>
      <c r="I123" s="195"/>
      <c r="J123" s="195"/>
      <c r="K123" s="195"/>
      <c r="L123" s="195"/>
      <c r="M123" s="195"/>
      <c r="N123" s="18"/>
      <c r="O123" s="18"/>
      <c r="P123" s="18"/>
      <c r="Q123" s="18"/>
      <c r="R123" s="18"/>
      <c r="S123" s="18"/>
      <c r="T123" s="18"/>
      <c r="U123" s="18"/>
      <c r="V123" s="18"/>
      <c r="W123" s="18"/>
      <c r="X123" s="18"/>
      <c r="Y123" s="18"/>
      <c r="Z123" s="18"/>
      <c r="AA123" s="18"/>
      <c r="AB123" s="18"/>
      <c r="AC123" s="18"/>
    </row>
    <row r="124" spans="1:29" s="19" customFormat="1" x14ac:dyDescent="0.25">
      <c r="A124" s="194" t="s">
        <v>84</v>
      </c>
      <c r="B124" s="195"/>
      <c r="C124" s="195"/>
      <c r="D124" s="195"/>
      <c r="E124" s="195"/>
      <c r="F124" s="195"/>
      <c r="G124" s="195"/>
      <c r="H124" s="195"/>
      <c r="I124" s="195"/>
      <c r="J124" s="195"/>
      <c r="K124" s="195"/>
      <c r="L124" s="195"/>
      <c r="M124" s="195"/>
      <c r="N124" s="18"/>
      <c r="O124" s="18"/>
      <c r="P124" s="18"/>
      <c r="Q124" s="18"/>
      <c r="R124" s="18"/>
      <c r="S124" s="18"/>
      <c r="T124" s="18"/>
      <c r="U124" s="18"/>
      <c r="V124" s="18"/>
      <c r="W124" s="18"/>
      <c r="X124" s="18"/>
      <c r="Y124" s="18"/>
      <c r="Z124" s="18"/>
      <c r="AA124" s="18"/>
      <c r="AB124" s="18"/>
      <c r="AC124" s="18"/>
    </row>
    <row r="125" spans="1:29" s="19" customFormat="1" ht="13.5" x14ac:dyDescent="0.25">
      <c r="A125" s="20"/>
      <c r="B125" s="16"/>
      <c r="C125" s="16"/>
      <c r="D125" s="16"/>
      <c r="E125" s="16"/>
      <c r="F125" s="16"/>
      <c r="G125" s="16"/>
      <c r="H125" s="16"/>
      <c r="I125" s="16"/>
      <c r="J125" s="16"/>
      <c r="K125" s="16"/>
      <c r="L125" s="16"/>
      <c r="M125" s="16"/>
      <c r="N125" s="18"/>
      <c r="O125" s="18"/>
      <c r="P125" s="18"/>
      <c r="Q125" s="18"/>
      <c r="R125" s="18"/>
      <c r="S125" s="18"/>
      <c r="T125" s="18"/>
      <c r="U125" s="18"/>
      <c r="V125" s="18"/>
      <c r="W125" s="18"/>
      <c r="X125" s="18"/>
      <c r="Y125" s="18"/>
      <c r="Z125" s="18"/>
      <c r="AA125" s="18"/>
      <c r="AB125" s="18"/>
      <c r="AC125" s="18"/>
    </row>
    <row r="126" spans="1:29" s="19" customFormat="1" ht="13.5" x14ac:dyDescent="0.25">
      <c r="A126" s="20"/>
      <c r="B126" s="16"/>
      <c r="C126" s="16"/>
      <c r="D126" s="16"/>
      <c r="E126" s="16"/>
      <c r="F126" s="16"/>
      <c r="G126" s="16"/>
      <c r="H126" s="16"/>
      <c r="I126" s="16"/>
      <c r="J126" s="16"/>
      <c r="K126" s="16"/>
      <c r="L126" s="16"/>
      <c r="M126" s="16"/>
      <c r="N126" s="18"/>
      <c r="O126" s="18"/>
      <c r="P126" s="18"/>
      <c r="Q126" s="18"/>
      <c r="R126" s="18"/>
      <c r="S126" s="18"/>
      <c r="T126" s="18"/>
      <c r="U126" s="18"/>
      <c r="V126" s="18"/>
      <c r="W126" s="18"/>
      <c r="X126" s="18"/>
      <c r="Y126" s="18"/>
      <c r="Z126" s="18"/>
      <c r="AA126" s="18"/>
      <c r="AB126" s="18"/>
      <c r="AC126" s="18"/>
    </row>
    <row r="127" spans="1:29" s="19" customFormat="1" ht="13.5" x14ac:dyDescent="0.25">
      <c r="A127" s="20"/>
      <c r="B127" s="16"/>
      <c r="C127" s="16"/>
      <c r="D127" s="16"/>
      <c r="E127" s="16"/>
      <c r="F127" s="16"/>
      <c r="G127" s="16"/>
      <c r="H127" s="16"/>
      <c r="I127" s="16"/>
      <c r="J127" s="16"/>
      <c r="K127" s="16"/>
      <c r="L127" s="16"/>
      <c r="M127" s="16"/>
      <c r="N127" s="18"/>
      <c r="O127" s="18"/>
      <c r="P127" s="18"/>
      <c r="Q127" s="18"/>
      <c r="R127" s="18"/>
      <c r="S127" s="18"/>
      <c r="T127" s="18"/>
      <c r="U127" s="18"/>
      <c r="V127" s="18"/>
      <c r="W127" s="18"/>
      <c r="X127" s="18"/>
      <c r="Y127" s="18"/>
      <c r="Z127" s="18"/>
      <c r="AA127" s="18"/>
      <c r="AB127" s="18"/>
      <c r="AC127" s="18"/>
    </row>
    <row r="128" spans="1:29" s="19" customFormat="1" ht="13.5" x14ac:dyDescent="0.25">
      <c r="A128" s="20"/>
      <c r="B128" s="16"/>
      <c r="C128" s="16"/>
      <c r="D128" s="16"/>
      <c r="E128" s="16"/>
      <c r="F128" s="16"/>
      <c r="G128" s="16"/>
      <c r="H128" s="16"/>
      <c r="I128" s="16"/>
      <c r="J128" s="16"/>
      <c r="K128" s="16"/>
      <c r="L128" s="16"/>
      <c r="M128" s="16"/>
      <c r="N128" s="18"/>
      <c r="O128" s="18"/>
      <c r="P128" s="18"/>
      <c r="Q128" s="18"/>
      <c r="R128" s="18"/>
      <c r="S128" s="18"/>
      <c r="T128" s="18"/>
      <c r="U128" s="18"/>
      <c r="V128" s="18"/>
      <c r="W128" s="18"/>
      <c r="X128" s="18"/>
      <c r="Y128" s="18"/>
      <c r="Z128" s="18"/>
      <c r="AA128" s="18"/>
      <c r="AB128" s="18"/>
      <c r="AC128" s="18"/>
    </row>
    <row r="129" spans="1:29" s="19" customFormat="1" ht="13.5" x14ac:dyDescent="0.25">
      <c r="A129" s="20"/>
      <c r="B129" s="16"/>
      <c r="C129" s="16"/>
      <c r="D129" s="16"/>
      <c r="E129" s="16"/>
      <c r="F129" s="16"/>
      <c r="G129" s="16"/>
      <c r="H129" s="16"/>
      <c r="I129" s="16"/>
      <c r="J129" s="16"/>
      <c r="K129" s="16"/>
      <c r="L129" s="16"/>
      <c r="M129" s="16"/>
      <c r="N129" s="18"/>
      <c r="O129" s="18"/>
      <c r="P129" s="18"/>
      <c r="Q129" s="18"/>
      <c r="R129" s="18"/>
      <c r="S129" s="18"/>
      <c r="T129" s="18"/>
      <c r="U129" s="18"/>
      <c r="V129" s="18"/>
      <c r="W129" s="18"/>
      <c r="X129" s="18"/>
      <c r="Y129" s="18"/>
      <c r="Z129" s="18"/>
      <c r="AA129" s="18"/>
      <c r="AB129" s="18"/>
      <c r="AC129" s="18"/>
    </row>
    <row r="130" spans="1:29" s="19" customFormat="1" ht="13.5" x14ac:dyDescent="0.25">
      <c r="A130" s="20"/>
      <c r="B130" s="16"/>
      <c r="C130" s="16"/>
      <c r="D130" s="16"/>
      <c r="E130" s="16"/>
      <c r="F130" s="16"/>
      <c r="G130" s="16"/>
      <c r="H130" s="16"/>
      <c r="I130" s="16"/>
      <c r="J130" s="16"/>
      <c r="K130" s="16"/>
      <c r="L130" s="16"/>
      <c r="M130" s="16"/>
      <c r="N130" s="18"/>
      <c r="O130" s="18"/>
      <c r="P130" s="18"/>
      <c r="Q130" s="18"/>
      <c r="R130" s="18"/>
      <c r="S130" s="18"/>
      <c r="T130" s="18"/>
      <c r="U130" s="18"/>
      <c r="V130" s="18"/>
      <c r="W130" s="18"/>
      <c r="X130" s="18"/>
      <c r="Y130" s="18"/>
      <c r="Z130" s="18"/>
      <c r="AA130" s="18"/>
      <c r="AB130" s="18"/>
      <c r="AC130" s="18"/>
    </row>
  </sheetData>
  <mergeCells count="20">
    <mergeCell ref="A124:M124"/>
    <mergeCell ref="A58:M58"/>
    <mergeCell ref="A59:M59"/>
    <mergeCell ref="A60:M60"/>
    <mergeCell ref="A61:M61"/>
    <mergeCell ref="A64:M64"/>
    <mergeCell ref="B65:E65"/>
    <mergeCell ref="F65:I65"/>
    <mergeCell ref="J65:M65"/>
    <mergeCell ref="A119:M119"/>
    <mergeCell ref="A120:M120"/>
    <mergeCell ref="A121:M121"/>
    <mergeCell ref="A122:M122"/>
    <mergeCell ref="A123:M123"/>
    <mergeCell ref="A57:M57"/>
    <mergeCell ref="A1:M1"/>
    <mergeCell ref="B2:E2"/>
    <mergeCell ref="F2:I2"/>
    <mergeCell ref="J2:M2"/>
    <mergeCell ref="A56:M56"/>
  </mergeCells>
  <phoneticPr fontId="25" type="noConversion"/>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98F80-5543-4166-8DED-4E659D82F61F}">
  <sheetPr>
    <tabColor theme="9" tint="0.79998168889431442"/>
  </sheetPr>
  <dimension ref="A1:AD79"/>
  <sheetViews>
    <sheetView workbookViewId="0">
      <selection activeCell="K16" sqref="K16:T16"/>
    </sheetView>
  </sheetViews>
  <sheetFormatPr defaultRowHeight="15.75" x14ac:dyDescent="0.25"/>
  <cols>
    <col min="1" max="1" width="54.7109375" style="21" customWidth="1"/>
    <col min="2" max="2" width="15.85546875" style="41" customWidth="1"/>
    <col min="3" max="3" width="19" style="41" customWidth="1"/>
    <col min="4" max="4" width="20.140625" style="41" customWidth="1"/>
    <col min="5" max="5" width="19.5703125" style="41" customWidth="1"/>
    <col min="6" max="6" width="15.85546875" style="27" customWidth="1"/>
    <col min="7" max="7" width="16.140625" style="27" customWidth="1"/>
    <col min="8" max="8" width="17.42578125" style="28" customWidth="1"/>
    <col min="9" max="16384" width="9.140625" style="4"/>
  </cols>
  <sheetData>
    <row r="1" spans="1:30" ht="30" customHeight="1" x14ac:dyDescent="0.25">
      <c r="A1" s="71" t="s">
        <v>87</v>
      </c>
      <c r="B1" s="72"/>
      <c r="C1" s="72"/>
      <c r="D1" s="72"/>
      <c r="E1" s="27"/>
      <c r="G1" s="28"/>
      <c r="H1" s="4"/>
    </row>
    <row r="2" spans="1:30" ht="30" x14ac:dyDescent="0.25">
      <c r="A2" s="73"/>
      <c r="B2" s="74" t="s">
        <v>88</v>
      </c>
      <c r="C2" s="74" t="s">
        <v>89</v>
      </c>
      <c r="D2" s="75" t="s">
        <v>90</v>
      </c>
      <c r="E2" s="27"/>
      <c r="G2" s="28"/>
      <c r="H2" s="4"/>
    </row>
    <row r="3" spans="1:30" x14ac:dyDescent="0.25">
      <c r="A3" s="25" t="s">
        <v>91</v>
      </c>
      <c r="B3" s="23">
        <v>0.11363636363636363</v>
      </c>
      <c r="C3" s="23">
        <v>0.13636363636363635</v>
      </c>
      <c r="D3" s="29">
        <v>0.13636363636363635</v>
      </c>
      <c r="E3" s="27"/>
      <c r="G3" s="28"/>
      <c r="H3" s="4"/>
    </row>
    <row r="4" spans="1:30" x14ac:dyDescent="0.25">
      <c r="A4" s="64" t="s">
        <v>92</v>
      </c>
      <c r="B4" s="66">
        <v>0.56818181818181823</v>
      </c>
      <c r="C4" s="66">
        <v>0.61363636363636365</v>
      </c>
      <c r="D4" s="67">
        <v>0.34090909090909088</v>
      </c>
      <c r="E4" s="27"/>
      <c r="G4" s="28"/>
      <c r="H4" s="4"/>
    </row>
    <row r="5" spans="1:30" ht="16.5" thickBot="1" x14ac:dyDescent="0.3">
      <c r="A5" s="30" t="s">
        <v>93</v>
      </c>
      <c r="B5" s="31">
        <v>0.31818181818181818</v>
      </c>
      <c r="C5" s="31">
        <v>0.25</v>
      </c>
      <c r="D5" s="32">
        <v>0.52272727272727271</v>
      </c>
      <c r="E5" s="33"/>
      <c r="G5" s="28"/>
      <c r="H5" s="4"/>
    </row>
    <row r="6" spans="1:30" s="39" customFormat="1" ht="15" x14ac:dyDescent="0.25">
      <c r="A6" s="34" t="s">
        <v>196</v>
      </c>
      <c r="B6" s="35"/>
      <c r="C6" s="36"/>
      <c r="D6" s="36"/>
      <c r="E6" s="37"/>
      <c r="F6" s="38"/>
      <c r="G6" s="38"/>
      <c r="H6" s="38"/>
      <c r="I6" s="38"/>
      <c r="J6" s="38"/>
      <c r="K6" s="38"/>
      <c r="L6" s="38"/>
      <c r="M6" s="38"/>
      <c r="N6" s="38"/>
      <c r="O6" s="38"/>
      <c r="P6" s="38"/>
      <c r="Q6" s="38"/>
      <c r="R6" s="38"/>
      <c r="S6" s="38"/>
    </row>
    <row r="7" spans="1:30" x14ac:dyDescent="0.25">
      <c r="A7" s="20" t="s">
        <v>198</v>
      </c>
      <c r="B7" s="48"/>
      <c r="C7" s="48"/>
      <c r="D7" s="48"/>
      <c r="E7" s="28"/>
      <c r="F7" s="20"/>
      <c r="G7" s="20"/>
      <c r="H7" s="21"/>
      <c r="I7" s="40"/>
      <c r="J7" s="40"/>
      <c r="K7" s="40"/>
      <c r="L7" s="40"/>
      <c r="M7" s="40"/>
    </row>
    <row r="8" spans="1:30" ht="16.5" thickBot="1" x14ac:dyDescent="0.3">
      <c r="A8" s="20"/>
      <c r="B8" s="48"/>
      <c r="C8" s="48"/>
      <c r="D8" s="48"/>
      <c r="E8" s="28"/>
      <c r="F8" s="20"/>
      <c r="G8" s="20"/>
      <c r="H8" s="21"/>
      <c r="I8" s="40"/>
      <c r="J8" s="40"/>
      <c r="K8" s="40"/>
      <c r="L8" s="40"/>
      <c r="M8" s="40"/>
    </row>
    <row r="9" spans="1:30" s="42" customFormat="1" ht="24" customHeight="1" x14ac:dyDescent="0.25">
      <c r="A9" s="71" t="s">
        <v>94</v>
      </c>
      <c r="B9" s="76"/>
      <c r="C9" s="76"/>
      <c r="D9" s="76"/>
      <c r="E9" s="77"/>
      <c r="G9" s="43"/>
      <c r="H9" s="35"/>
    </row>
    <row r="10" spans="1:30" x14ac:dyDescent="0.25">
      <c r="A10" s="73"/>
      <c r="B10" s="78">
        <v>0</v>
      </c>
      <c r="C10" s="79" t="s">
        <v>95</v>
      </c>
      <c r="D10" s="79" t="s">
        <v>96</v>
      </c>
      <c r="E10" s="80" t="s">
        <v>97</v>
      </c>
    </row>
    <row r="11" spans="1:30" x14ac:dyDescent="0.25">
      <c r="A11" s="25" t="s">
        <v>98</v>
      </c>
      <c r="B11" s="44">
        <f>COUNTIF(F18:F65,0)</f>
        <v>7</v>
      </c>
      <c r="C11" s="44">
        <f>COUNTIFS(F18:F65,"&gt;0",F18:F65,"&lt;=55")</f>
        <v>24</v>
      </c>
      <c r="D11" s="44">
        <f>COUNTIFS(F18:F65,"&gt;=56",F18:F65,"&lt;=100")</f>
        <v>14</v>
      </c>
      <c r="E11" s="45">
        <f>COUNTIF(F18:F65,"&gt;100")</f>
        <v>1</v>
      </c>
    </row>
    <row r="12" spans="1:30" ht="16.5" thickBot="1" x14ac:dyDescent="0.3">
      <c r="A12" s="68" t="s">
        <v>99</v>
      </c>
      <c r="B12" s="69">
        <f>COUNTIF(G18:G65,0)</f>
        <v>5</v>
      </c>
      <c r="C12" s="69">
        <f>COUNTIFS(G18:G65,"&gt;0",G18:G65,"&lt;=55")</f>
        <v>20</v>
      </c>
      <c r="D12" s="69">
        <f>COUNTIFS(G18:G65,"&gt;=56",G18:G65,"&lt;=100")</f>
        <v>18</v>
      </c>
      <c r="E12" s="70">
        <f>COUNTIF(G18:G65,"&gt;100")</f>
        <v>3</v>
      </c>
      <c r="F12" s="33"/>
    </row>
    <row r="13" spans="1:30" s="39" customFormat="1" ht="22.5" customHeight="1" x14ac:dyDescent="0.25">
      <c r="A13" s="203" t="s">
        <v>197</v>
      </c>
      <c r="B13" s="203"/>
      <c r="C13" s="207"/>
      <c r="D13" s="207"/>
      <c r="E13" s="207"/>
      <c r="F13" s="208"/>
      <c r="G13" s="36"/>
      <c r="H13" s="37"/>
      <c r="I13" s="38"/>
      <c r="J13" s="38"/>
      <c r="K13" s="38"/>
      <c r="L13" s="38"/>
      <c r="M13" s="38"/>
      <c r="N13" s="38"/>
      <c r="O13" s="38"/>
      <c r="P13" s="38"/>
      <c r="Q13" s="38"/>
      <c r="R13" s="38"/>
      <c r="S13" s="38"/>
      <c r="T13" s="38"/>
      <c r="U13" s="38"/>
      <c r="V13" s="38"/>
    </row>
    <row r="14" spans="1:30" s="19" customFormat="1" x14ac:dyDescent="0.25">
      <c r="A14" s="192" t="s">
        <v>199</v>
      </c>
      <c r="B14" s="192"/>
      <c r="C14" s="209"/>
      <c r="D14" s="209"/>
      <c r="E14" s="209"/>
      <c r="F14" s="209"/>
      <c r="G14" s="28"/>
      <c r="H14" s="28"/>
      <c r="I14" s="4"/>
      <c r="J14" s="4"/>
      <c r="K14" s="4"/>
      <c r="L14" s="4"/>
      <c r="M14" s="4"/>
      <c r="N14" s="4"/>
      <c r="O14" s="18"/>
      <c r="P14" s="18"/>
      <c r="Q14" s="18"/>
      <c r="R14" s="18"/>
      <c r="S14" s="18"/>
      <c r="T14" s="18"/>
      <c r="U14" s="18"/>
      <c r="V14" s="18"/>
      <c r="W14" s="18"/>
      <c r="X14" s="18"/>
      <c r="Y14" s="18"/>
      <c r="Z14" s="18"/>
      <c r="AA14" s="18"/>
      <c r="AB14" s="18"/>
      <c r="AC14" s="18"/>
      <c r="AD14" s="18"/>
    </row>
    <row r="15" spans="1:30" ht="16.5" thickBot="1" x14ac:dyDescent="0.3"/>
    <row r="16" spans="1:30" ht="29.25" customHeight="1" thickBot="1" x14ac:dyDescent="0.3">
      <c r="A16" s="159" t="s">
        <v>100</v>
      </c>
      <c r="B16" s="160"/>
      <c r="C16" s="160"/>
      <c r="D16" s="160"/>
      <c r="E16" s="160"/>
      <c r="F16" s="160"/>
      <c r="G16" s="160"/>
      <c r="H16" s="161"/>
      <c r="I16"/>
      <c r="K16" s="231"/>
      <c r="L16" s="231"/>
      <c r="M16" s="231"/>
      <c r="N16" s="231"/>
      <c r="O16" s="231"/>
      <c r="P16" s="231"/>
      <c r="Q16" s="231"/>
      <c r="R16" s="231"/>
      <c r="S16" s="231"/>
      <c r="T16" s="231"/>
    </row>
    <row r="17" spans="1:8" ht="57.75" x14ac:dyDescent="0.25">
      <c r="A17" s="151"/>
      <c r="B17" s="152" t="s">
        <v>178</v>
      </c>
      <c r="C17" s="152" t="s">
        <v>101</v>
      </c>
      <c r="D17" s="152" t="s">
        <v>102</v>
      </c>
      <c r="E17" s="152" t="s">
        <v>103</v>
      </c>
      <c r="F17" s="153" t="s">
        <v>104</v>
      </c>
      <c r="G17" s="153" t="s">
        <v>105</v>
      </c>
      <c r="H17" s="154" t="s">
        <v>106</v>
      </c>
    </row>
    <row r="18" spans="1:8" x14ac:dyDescent="0.25">
      <c r="A18" s="131" t="s">
        <v>74</v>
      </c>
      <c r="B18" s="155" t="s">
        <v>3</v>
      </c>
      <c r="C18" s="155" t="s">
        <v>5</v>
      </c>
      <c r="D18" s="155" t="s">
        <v>4</v>
      </c>
      <c r="E18" s="155" t="s">
        <v>4</v>
      </c>
      <c r="F18" s="162">
        <v>0</v>
      </c>
      <c r="G18" s="162">
        <v>0</v>
      </c>
      <c r="H18" s="163">
        <f>AVERAGE(F18:G18)</f>
        <v>0</v>
      </c>
    </row>
    <row r="19" spans="1:8" x14ac:dyDescent="0.25">
      <c r="A19" s="131" t="s">
        <v>75</v>
      </c>
      <c r="B19" s="132" t="s">
        <v>3</v>
      </c>
      <c r="C19" s="230"/>
      <c r="D19" s="230"/>
      <c r="E19" s="230"/>
      <c r="F19" s="229" t="s">
        <v>0</v>
      </c>
      <c r="G19" s="229" t="s">
        <v>0</v>
      </c>
      <c r="H19" s="163"/>
    </row>
    <row r="20" spans="1:8" x14ac:dyDescent="0.25">
      <c r="A20" s="131" t="s">
        <v>16</v>
      </c>
      <c r="B20" s="156" t="s">
        <v>3</v>
      </c>
      <c r="C20" s="156" t="s">
        <v>4</v>
      </c>
      <c r="D20" s="156" t="s">
        <v>4</v>
      </c>
      <c r="E20" s="156" t="s">
        <v>4</v>
      </c>
      <c r="F20" s="162">
        <v>50</v>
      </c>
      <c r="G20" s="162">
        <v>50</v>
      </c>
      <c r="H20" s="163">
        <f t="shared" ref="H20:H65" si="0">AVERAGE(F20:G20)</f>
        <v>50</v>
      </c>
    </row>
    <row r="21" spans="1:8" ht="15.75" customHeight="1" x14ac:dyDescent="0.25">
      <c r="A21" s="131" t="s">
        <v>1</v>
      </c>
      <c r="B21" s="132" t="s">
        <v>3</v>
      </c>
      <c r="C21" s="132" t="s">
        <v>4</v>
      </c>
      <c r="D21" s="132" t="s">
        <v>4</v>
      </c>
      <c r="E21" s="132" t="s">
        <v>5</v>
      </c>
      <c r="F21" s="162">
        <v>55</v>
      </c>
      <c r="G21" s="162">
        <v>55</v>
      </c>
      <c r="H21" s="163">
        <f t="shared" si="0"/>
        <v>55</v>
      </c>
    </row>
    <row r="22" spans="1:8" x14ac:dyDescent="0.25">
      <c r="A22" s="131" t="s">
        <v>76</v>
      </c>
      <c r="B22" s="132" t="s">
        <v>3</v>
      </c>
      <c r="C22" s="132" t="s">
        <v>5</v>
      </c>
      <c r="D22" s="132" t="s">
        <v>4</v>
      </c>
      <c r="E22" s="132" t="s">
        <v>4</v>
      </c>
      <c r="F22" s="162">
        <v>0</v>
      </c>
      <c r="G22" s="162">
        <v>0</v>
      </c>
      <c r="H22" s="163">
        <f t="shared" si="0"/>
        <v>0</v>
      </c>
    </row>
    <row r="23" spans="1:8" x14ac:dyDescent="0.25">
      <c r="A23" s="131" t="s">
        <v>11</v>
      </c>
      <c r="B23" s="132" t="s">
        <v>3</v>
      </c>
      <c r="C23" s="132" t="s">
        <v>7</v>
      </c>
      <c r="D23" s="132" t="s">
        <v>5</v>
      </c>
      <c r="E23" s="132" t="s">
        <v>7</v>
      </c>
      <c r="F23" s="162">
        <v>56.87</v>
      </c>
      <c r="G23" s="162">
        <v>56.87</v>
      </c>
      <c r="H23" s="163">
        <f t="shared" si="0"/>
        <v>56.87</v>
      </c>
    </row>
    <row r="24" spans="1:8" ht="16.5" customHeight="1" x14ac:dyDescent="0.25">
      <c r="A24" s="131" t="s">
        <v>43</v>
      </c>
      <c r="B24" s="132" t="s">
        <v>3</v>
      </c>
      <c r="C24" s="132" t="s">
        <v>5</v>
      </c>
      <c r="D24" s="132" t="s">
        <v>4</v>
      </c>
      <c r="E24" s="132" t="s">
        <v>4</v>
      </c>
      <c r="F24" s="162">
        <v>55</v>
      </c>
      <c r="G24" s="162">
        <v>55</v>
      </c>
      <c r="H24" s="163">
        <f t="shared" si="0"/>
        <v>55</v>
      </c>
    </row>
    <row r="25" spans="1:8" ht="19.5" customHeight="1" x14ac:dyDescent="0.25">
      <c r="A25" s="131" t="s">
        <v>10</v>
      </c>
      <c r="B25" s="132" t="s">
        <v>3</v>
      </c>
      <c r="C25" s="132" t="s">
        <v>4</v>
      </c>
      <c r="D25" s="132" t="s">
        <v>4</v>
      </c>
      <c r="E25" s="132" t="s">
        <v>5</v>
      </c>
      <c r="F25" s="162">
        <v>55</v>
      </c>
      <c r="G25" s="162">
        <v>55</v>
      </c>
      <c r="H25" s="163">
        <f t="shared" si="0"/>
        <v>55</v>
      </c>
    </row>
    <row r="26" spans="1:8" x14ac:dyDescent="0.25">
      <c r="A26" s="131" t="s">
        <v>36</v>
      </c>
      <c r="B26" s="132" t="s">
        <v>3</v>
      </c>
      <c r="C26" s="132" t="s">
        <v>7</v>
      </c>
      <c r="D26" s="132" t="s">
        <v>5</v>
      </c>
      <c r="E26" s="132" t="s">
        <v>4</v>
      </c>
      <c r="F26" s="229">
        <v>82</v>
      </c>
      <c r="G26" s="229">
        <v>82</v>
      </c>
      <c r="H26" s="163">
        <f t="shared" si="0"/>
        <v>82</v>
      </c>
    </row>
    <row r="27" spans="1:8" x14ac:dyDescent="0.25">
      <c r="A27" s="131" t="s">
        <v>20</v>
      </c>
      <c r="B27" s="132" t="s">
        <v>3</v>
      </c>
      <c r="C27" s="132" t="s">
        <v>4</v>
      </c>
      <c r="D27" s="132" t="s">
        <v>7</v>
      </c>
      <c r="E27" s="132" t="s">
        <v>7</v>
      </c>
      <c r="F27" s="162">
        <v>56.87</v>
      </c>
      <c r="G27" s="162">
        <v>56.87</v>
      </c>
      <c r="H27" s="163">
        <f t="shared" si="0"/>
        <v>56.87</v>
      </c>
    </row>
    <row r="28" spans="1:8" x14ac:dyDescent="0.25">
      <c r="A28" s="131" t="s">
        <v>22</v>
      </c>
      <c r="B28" s="132" t="s">
        <v>3</v>
      </c>
      <c r="C28" s="132" t="s">
        <v>4</v>
      </c>
      <c r="D28" s="132" t="s">
        <v>4</v>
      </c>
      <c r="E28" s="132" t="s">
        <v>5</v>
      </c>
      <c r="F28" s="162">
        <v>55</v>
      </c>
      <c r="G28" s="162">
        <v>55</v>
      </c>
      <c r="H28" s="163">
        <f t="shared" si="0"/>
        <v>55</v>
      </c>
    </row>
    <row r="29" spans="1:8" x14ac:dyDescent="0.25">
      <c r="A29" s="131" t="s">
        <v>12</v>
      </c>
      <c r="B29" s="132" t="s">
        <v>3</v>
      </c>
      <c r="C29" s="132" t="s">
        <v>7</v>
      </c>
      <c r="D29" s="132" t="s">
        <v>7</v>
      </c>
      <c r="E29" s="132" t="s">
        <v>7</v>
      </c>
      <c r="F29" s="162">
        <v>33</v>
      </c>
      <c r="G29" s="162">
        <v>45</v>
      </c>
      <c r="H29" s="163">
        <f t="shared" si="0"/>
        <v>39</v>
      </c>
    </row>
    <row r="30" spans="1:8" x14ac:dyDescent="0.25">
      <c r="A30" s="131" t="s">
        <v>28</v>
      </c>
      <c r="B30" s="132" t="s">
        <v>3</v>
      </c>
      <c r="C30" s="132" t="s">
        <v>7</v>
      </c>
      <c r="D30" s="132" t="s">
        <v>7</v>
      </c>
      <c r="E30" s="132" t="s">
        <v>4</v>
      </c>
      <c r="F30" s="162">
        <v>0</v>
      </c>
      <c r="G30" s="162">
        <v>79</v>
      </c>
      <c r="H30" s="163">
        <f t="shared" si="0"/>
        <v>39.5</v>
      </c>
    </row>
    <row r="31" spans="1:8" x14ac:dyDescent="0.25">
      <c r="A31" s="131" t="s">
        <v>45</v>
      </c>
      <c r="B31" s="132" t="s">
        <v>3</v>
      </c>
      <c r="C31" s="132" t="s">
        <v>7</v>
      </c>
      <c r="D31" s="132" t="s">
        <v>7</v>
      </c>
      <c r="E31" s="132" t="s">
        <v>7</v>
      </c>
      <c r="F31" s="162">
        <v>33</v>
      </c>
      <c r="G31" s="162">
        <v>33</v>
      </c>
      <c r="H31" s="163">
        <f t="shared" si="0"/>
        <v>33</v>
      </c>
    </row>
    <row r="32" spans="1:8" x14ac:dyDescent="0.25">
      <c r="A32" s="131" t="s">
        <v>78</v>
      </c>
      <c r="B32" s="132" t="s">
        <v>3</v>
      </c>
      <c r="C32" s="132" t="s">
        <v>5</v>
      </c>
      <c r="D32" s="132" t="s">
        <v>4</v>
      </c>
      <c r="E32" s="132" t="s">
        <v>4</v>
      </c>
      <c r="F32" s="229">
        <v>136</v>
      </c>
      <c r="G32" s="229">
        <v>136</v>
      </c>
      <c r="H32" s="163">
        <f t="shared" si="0"/>
        <v>136</v>
      </c>
    </row>
    <row r="33" spans="1:8" x14ac:dyDescent="0.25">
      <c r="A33" s="131" t="s">
        <v>79</v>
      </c>
      <c r="B33" s="132" t="s">
        <v>3</v>
      </c>
      <c r="C33" s="230"/>
      <c r="D33" s="230"/>
      <c r="E33" s="230"/>
      <c r="F33" s="229" t="s">
        <v>0</v>
      </c>
      <c r="G33" s="229" t="s">
        <v>0</v>
      </c>
      <c r="H33" s="163"/>
    </row>
    <row r="34" spans="1:8" x14ac:dyDescent="0.25">
      <c r="A34" s="131" t="s">
        <v>46</v>
      </c>
      <c r="B34" s="132" t="s">
        <v>3</v>
      </c>
      <c r="C34" s="132" t="s">
        <v>7</v>
      </c>
      <c r="D34" s="132" t="s">
        <v>7</v>
      </c>
      <c r="E34" s="132" t="s">
        <v>4</v>
      </c>
      <c r="F34" s="162">
        <v>56</v>
      </c>
      <c r="G34" s="162">
        <v>56</v>
      </c>
      <c r="H34" s="163">
        <f t="shared" si="0"/>
        <v>56</v>
      </c>
    </row>
    <row r="35" spans="1:8" ht="18" customHeight="1" x14ac:dyDescent="0.25">
      <c r="A35" s="131" t="s">
        <v>24</v>
      </c>
      <c r="B35" s="132" t="s">
        <v>3</v>
      </c>
      <c r="C35" s="132" t="s">
        <v>7</v>
      </c>
      <c r="D35" s="132" t="s">
        <v>7</v>
      </c>
      <c r="E35" s="132" t="s">
        <v>7</v>
      </c>
      <c r="F35" s="229">
        <v>100</v>
      </c>
      <c r="G35" s="229">
        <v>100</v>
      </c>
      <c r="H35" s="163">
        <f t="shared" si="0"/>
        <v>100</v>
      </c>
    </row>
    <row r="36" spans="1:8" x14ac:dyDescent="0.25">
      <c r="A36" s="131" t="s">
        <v>23</v>
      </c>
      <c r="B36" s="132" t="s">
        <v>3</v>
      </c>
      <c r="C36" s="132" t="s">
        <v>4</v>
      </c>
      <c r="D36" s="132" t="s">
        <v>4</v>
      </c>
      <c r="E36" s="132" t="s">
        <v>5</v>
      </c>
      <c r="F36" s="162">
        <v>55</v>
      </c>
      <c r="G36" s="162">
        <v>55</v>
      </c>
      <c r="H36" s="163">
        <f t="shared" si="0"/>
        <v>55</v>
      </c>
    </row>
    <row r="37" spans="1:8" x14ac:dyDescent="0.25">
      <c r="A37" s="131" t="s">
        <v>108</v>
      </c>
      <c r="B37" s="132" t="s">
        <v>3</v>
      </c>
      <c r="C37" s="132" t="s">
        <v>7</v>
      </c>
      <c r="D37" s="132" t="s">
        <v>7</v>
      </c>
      <c r="E37" s="132" t="s">
        <v>4</v>
      </c>
      <c r="F37" s="229">
        <v>84.5</v>
      </c>
      <c r="G37" s="229">
        <v>180.5</v>
      </c>
      <c r="H37" s="163">
        <f t="shared" si="0"/>
        <v>132.5</v>
      </c>
    </row>
    <row r="38" spans="1:8" x14ac:dyDescent="0.25">
      <c r="A38" s="131" t="s">
        <v>26</v>
      </c>
      <c r="B38" s="132" t="s">
        <v>3</v>
      </c>
      <c r="C38" s="132" t="s">
        <v>7</v>
      </c>
      <c r="D38" s="132" t="s">
        <v>7</v>
      </c>
      <c r="E38" s="132" t="s">
        <v>7</v>
      </c>
      <c r="F38" s="162">
        <v>48</v>
      </c>
      <c r="G38" s="162">
        <v>55</v>
      </c>
      <c r="H38" s="163">
        <f t="shared" si="0"/>
        <v>51.5</v>
      </c>
    </row>
    <row r="39" spans="1:8" x14ac:dyDescent="0.25">
      <c r="A39" s="131" t="s">
        <v>15</v>
      </c>
      <c r="B39" s="132" t="s">
        <v>3</v>
      </c>
      <c r="C39" s="132" t="s">
        <v>4</v>
      </c>
      <c r="D39" s="132" t="s">
        <v>4</v>
      </c>
      <c r="E39" s="132" t="s">
        <v>4</v>
      </c>
      <c r="F39" s="162">
        <v>56.87</v>
      </c>
      <c r="G39" s="162">
        <v>56.87</v>
      </c>
      <c r="H39" s="163">
        <f t="shared" si="0"/>
        <v>56.87</v>
      </c>
    </row>
    <row r="40" spans="1:8" ht="18.75" customHeight="1" x14ac:dyDescent="0.25">
      <c r="A40" s="131" t="s">
        <v>34</v>
      </c>
      <c r="B40" s="132" t="s">
        <v>3</v>
      </c>
      <c r="C40" s="132" t="s">
        <v>7</v>
      </c>
      <c r="D40" s="132" t="s">
        <v>7</v>
      </c>
      <c r="E40" s="132" t="s">
        <v>4</v>
      </c>
      <c r="F40" s="162">
        <v>0</v>
      </c>
      <c r="G40" s="162">
        <v>0</v>
      </c>
      <c r="H40" s="163">
        <f t="shared" si="0"/>
        <v>0</v>
      </c>
    </row>
    <row r="41" spans="1:8" x14ac:dyDescent="0.25">
      <c r="A41" s="131" t="s">
        <v>40</v>
      </c>
      <c r="B41" s="132" t="s">
        <v>3</v>
      </c>
      <c r="C41" s="132" t="s">
        <v>4</v>
      </c>
      <c r="D41" s="132" t="s">
        <v>7</v>
      </c>
      <c r="E41" s="132" t="s">
        <v>5</v>
      </c>
      <c r="F41" s="162">
        <v>56.87</v>
      </c>
      <c r="G41" s="162">
        <v>56.87</v>
      </c>
      <c r="H41" s="163">
        <f t="shared" si="0"/>
        <v>56.87</v>
      </c>
    </row>
    <row r="42" spans="1:8" x14ac:dyDescent="0.25">
      <c r="A42" s="131" t="s">
        <v>32</v>
      </c>
      <c r="B42" s="132" t="s">
        <v>3</v>
      </c>
      <c r="C42" s="132" t="s">
        <v>7</v>
      </c>
      <c r="D42" s="132" t="s">
        <v>7</v>
      </c>
      <c r="E42" s="132" t="s">
        <v>7</v>
      </c>
      <c r="F42" s="229">
        <v>71</v>
      </c>
      <c r="G42" s="229">
        <v>71</v>
      </c>
      <c r="H42" s="163">
        <f t="shared" si="0"/>
        <v>71</v>
      </c>
    </row>
    <row r="43" spans="1:8" x14ac:dyDescent="0.25">
      <c r="A43" s="131" t="s">
        <v>25</v>
      </c>
      <c r="B43" s="132" t="s">
        <v>3</v>
      </c>
      <c r="C43" s="132" t="s">
        <v>5</v>
      </c>
      <c r="D43" s="132" t="s">
        <v>5</v>
      </c>
      <c r="E43" s="132" t="s">
        <v>5</v>
      </c>
      <c r="F43" s="162">
        <v>56.25</v>
      </c>
      <c r="G43" s="162">
        <v>56.25</v>
      </c>
      <c r="H43" s="163">
        <f t="shared" si="0"/>
        <v>56.25</v>
      </c>
    </row>
    <row r="44" spans="1:8" x14ac:dyDescent="0.25">
      <c r="A44" s="131" t="s">
        <v>6</v>
      </c>
      <c r="B44" s="132" t="s">
        <v>3</v>
      </c>
      <c r="C44" s="132" t="s">
        <v>7</v>
      </c>
      <c r="D44" s="132" t="s">
        <v>5</v>
      </c>
      <c r="E44" s="132" t="s">
        <v>4</v>
      </c>
      <c r="F44" s="162">
        <v>50.54</v>
      </c>
      <c r="G44" s="162">
        <v>80.62</v>
      </c>
      <c r="H44" s="163">
        <f t="shared" si="0"/>
        <v>65.58</v>
      </c>
    </row>
    <row r="45" spans="1:8" x14ac:dyDescent="0.25">
      <c r="A45" s="131" t="s">
        <v>8</v>
      </c>
      <c r="B45" s="132" t="s">
        <v>3</v>
      </c>
      <c r="C45" s="132" t="s">
        <v>7</v>
      </c>
      <c r="D45" s="132" t="s">
        <v>4</v>
      </c>
      <c r="E45" s="132" t="s">
        <v>4</v>
      </c>
      <c r="F45" s="162">
        <v>25</v>
      </c>
      <c r="G45" s="162">
        <v>55</v>
      </c>
      <c r="H45" s="163">
        <f t="shared" si="0"/>
        <v>40</v>
      </c>
    </row>
    <row r="46" spans="1:8" x14ac:dyDescent="0.25">
      <c r="A46" s="131" t="s">
        <v>47</v>
      </c>
      <c r="B46" s="132" t="s">
        <v>3</v>
      </c>
      <c r="C46" s="132" t="s">
        <v>7</v>
      </c>
      <c r="D46" s="132" t="s">
        <v>7</v>
      </c>
      <c r="E46" s="132" t="s">
        <v>7</v>
      </c>
      <c r="F46" s="162">
        <v>55</v>
      </c>
      <c r="G46" s="162">
        <v>55</v>
      </c>
      <c r="H46" s="163">
        <f t="shared" si="0"/>
        <v>55</v>
      </c>
    </row>
    <row r="47" spans="1:8" x14ac:dyDescent="0.25">
      <c r="A47" s="131" t="s">
        <v>27</v>
      </c>
      <c r="B47" s="132" t="s">
        <v>3</v>
      </c>
      <c r="C47" s="132" t="s">
        <v>4</v>
      </c>
      <c r="D47" s="132" t="s">
        <v>7</v>
      </c>
      <c r="E47" s="132" t="s">
        <v>4</v>
      </c>
      <c r="F47" s="162">
        <v>55</v>
      </c>
      <c r="G47" s="162">
        <v>55</v>
      </c>
      <c r="H47" s="163">
        <f t="shared" si="0"/>
        <v>55</v>
      </c>
    </row>
    <row r="48" spans="1:8" ht="18.75" customHeight="1" x14ac:dyDescent="0.25">
      <c r="A48" s="131" t="s">
        <v>29</v>
      </c>
      <c r="B48" s="132" t="s">
        <v>3</v>
      </c>
      <c r="C48" s="132" t="s">
        <v>4</v>
      </c>
      <c r="D48" s="132" t="s">
        <v>5</v>
      </c>
      <c r="E48" s="132" t="s">
        <v>7</v>
      </c>
      <c r="F48" s="162">
        <v>55</v>
      </c>
      <c r="G48" s="162">
        <v>55</v>
      </c>
      <c r="H48" s="163">
        <f t="shared" si="0"/>
        <v>55</v>
      </c>
    </row>
    <row r="49" spans="1:8" ht="18.75" customHeight="1" x14ac:dyDescent="0.25">
      <c r="A49" s="131" t="s">
        <v>109</v>
      </c>
      <c r="B49" s="132" t="s">
        <v>3</v>
      </c>
      <c r="C49" s="157" t="s">
        <v>7</v>
      </c>
      <c r="D49" s="132" t="s">
        <v>7</v>
      </c>
      <c r="E49" s="132" t="s">
        <v>7</v>
      </c>
      <c r="F49" s="162">
        <v>50</v>
      </c>
      <c r="G49" s="162">
        <v>65</v>
      </c>
      <c r="H49" s="163">
        <f t="shared" si="0"/>
        <v>57.5</v>
      </c>
    </row>
    <row r="50" spans="1:8" x14ac:dyDescent="0.25">
      <c r="A50" s="131" t="s">
        <v>44</v>
      </c>
      <c r="B50" s="132" t="s">
        <v>3</v>
      </c>
      <c r="C50" s="132" t="s">
        <v>7</v>
      </c>
      <c r="D50" s="132" t="s">
        <v>7</v>
      </c>
      <c r="E50" s="132" t="s">
        <v>7</v>
      </c>
      <c r="F50" s="162">
        <v>55</v>
      </c>
      <c r="G50" s="162">
        <v>55</v>
      </c>
      <c r="H50" s="163">
        <f t="shared" si="0"/>
        <v>55</v>
      </c>
    </row>
    <row r="51" spans="1:8" x14ac:dyDescent="0.25">
      <c r="A51" s="131" t="s">
        <v>42</v>
      </c>
      <c r="B51" s="132" t="s">
        <v>3</v>
      </c>
      <c r="C51" s="132" t="s">
        <v>7</v>
      </c>
      <c r="D51" s="132" t="s">
        <v>5</v>
      </c>
      <c r="E51" s="132" t="s">
        <v>4</v>
      </c>
      <c r="F51" s="162">
        <v>20.75</v>
      </c>
      <c r="G51" s="162">
        <v>36</v>
      </c>
      <c r="H51" s="163">
        <f t="shared" si="0"/>
        <v>28.375</v>
      </c>
    </row>
    <row r="52" spans="1:8" ht="18" customHeight="1" x14ac:dyDescent="0.25">
      <c r="A52" s="131" t="s">
        <v>14</v>
      </c>
      <c r="B52" s="132" t="s">
        <v>3</v>
      </c>
      <c r="C52" s="132" t="s">
        <v>7</v>
      </c>
      <c r="D52" s="132" t="s">
        <v>7</v>
      </c>
      <c r="E52" s="132" t="s">
        <v>4</v>
      </c>
      <c r="F52" s="162">
        <v>50</v>
      </c>
      <c r="G52" s="162">
        <v>50</v>
      </c>
      <c r="H52" s="163">
        <f t="shared" si="0"/>
        <v>50</v>
      </c>
    </row>
    <row r="53" spans="1:8" x14ac:dyDescent="0.25">
      <c r="A53" s="131" t="s">
        <v>31</v>
      </c>
      <c r="B53" s="132" t="s">
        <v>3</v>
      </c>
      <c r="C53" s="132" t="s">
        <v>7</v>
      </c>
      <c r="D53" s="132" t="s">
        <v>7</v>
      </c>
      <c r="E53" s="132" t="s">
        <v>4</v>
      </c>
      <c r="F53" s="162">
        <v>0</v>
      </c>
      <c r="G53" s="162">
        <v>55</v>
      </c>
      <c r="H53" s="163">
        <f t="shared" si="0"/>
        <v>27.5</v>
      </c>
    </row>
    <row r="54" spans="1:8" x14ac:dyDescent="0.25">
      <c r="A54" s="131" t="s">
        <v>82</v>
      </c>
      <c r="B54" s="132" t="s">
        <v>3</v>
      </c>
      <c r="C54" s="132" t="s">
        <v>7</v>
      </c>
      <c r="D54" s="132" t="s">
        <v>7</v>
      </c>
      <c r="E54" s="132" t="s">
        <v>7</v>
      </c>
      <c r="F54" s="162">
        <v>55</v>
      </c>
      <c r="G54" s="162">
        <v>55</v>
      </c>
      <c r="H54" s="163">
        <f t="shared" si="0"/>
        <v>55</v>
      </c>
    </row>
    <row r="55" spans="1:8" x14ac:dyDescent="0.25">
      <c r="A55" s="131" t="s">
        <v>39</v>
      </c>
      <c r="B55" s="132" t="s">
        <v>3</v>
      </c>
      <c r="C55" s="230"/>
      <c r="D55" s="230"/>
      <c r="E55" s="230"/>
      <c r="F55" s="162">
        <v>0</v>
      </c>
      <c r="G55" s="162">
        <v>0</v>
      </c>
      <c r="H55" s="163">
        <f t="shared" si="0"/>
        <v>0</v>
      </c>
    </row>
    <row r="56" spans="1:8" x14ac:dyDescent="0.25">
      <c r="A56" s="131" t="s">
        <v>110</v>
      </c>
      <c r="B56" s="132" t="s">
        <v>3</v>
      </c>
      <c r="C56" s="132" t="s">
        <v>7</v>
      </c>
      <c r="D56" s="132" t="s">
        <v>7</v>
      </c>
      <c r="E56" s="132" t="s">
        <v>4</v>
      </c>
      <c r="F56" s="162">
        <v>55</v>
      </c>
      <c r="G56" s="162">
        <v>65</v>
      </c>
      <c r="H56" s="163">
        <f t="shared" si="0"/>
        <v>60</v>
      </c>
    </row>
    <row r="57" spans="1:8" x14ac:dyDescent="0.25">
      <c r="A57" s="131" t="s">
        <v>38</v>
      </c>
      <c r="B57" s="132" t="s">
        <v>3</v>
      </c>
      <c r="C57" s="132" t="s">
        <v>4</v>
      </c>
      <c r="D57" s="132" t="s">
        <v>7</v>
      </c>
      <c r="E57" s="132" t="s">
        <v>4</v>
      </c>
      <c r="F57" s="162">
        <v>41</v>
      </c>
      <c r="G57" s="162">
        <v>41</v>
      </c>
      <c r="H57" s="163">
        <f t="shared" si="0"/>
        <v>41</v>
      </c>
    </row>
    <row r="58" spans="1:8" x14ac:dyDescent="0.25">
      <c r="A58" s="131" t="s">
        <v>21</v>
      </c>
      <c r="B58" s="132" t="s">
        <v>3</v>
      </c>
      <c r="C58" s="132" t="s">
        <v>5</v>
      </c>
      <c r="D58" s="132" t="s">
        <v>4</v>
      </c>
      <c r="E58" s="132" t="s">
        <v>4</v>
      </c>
      <c r="F58" s="162">
        <v>0</v>
      </c>
      <c r="G58" s="162">
        <v>0</v>
      </c>
      <c r="H58" s="163">
        <f t="shared" si="0"/>
        <v>0</v>
      </c>
    </row>
    <row r="59" spans="1:8" x14ac:dyDescent="0.25">
      <c r="A59" s="131" t="s">
        <v>13</v>
      </c>
      <c r="B59" s="132" t="s">
        <v>3</v>
      </c>
      <c r="C59" s="132" t="s">
        <v>4</v>
      </c>
      <c r="D59" s="132" t="s">
        <v>7</v>
      </c>
      <c r="E59" s="132" t="s">
        <v>4</v>
      </c>
      <c r="F59" s="162">
        <v>39</v>
      </c>
      <c r="G59" s="162">
        <v>60</v>
      </c>
      <c r="H59" s="163">
        <f t="shared" si="0"/>
        <v>49.5</v>
      </c>
    </row>
    <row r="60" spans="1:8" x14ac:dyDescent="0.25">
      <c r="A60" s="131" t="s">
        <v>33</v>
      </c>
      <c r="B60" s="132" t="s">
        <v>3</v>
      </c>
      <c r="C60" s="132" t="s">
        <v>7</v>
      </c>
      <c r="D60" s="132" t="s">
        <v>7</v>
      </c>
      <c r="E60" s="132" t="s">
        <v>7</v>
      </c>
      <c r="F60" s="162">
        <v>56.87</v>
      </c>
      <c r="G60" s="162">
        <v>56.87</v>
      </c>
      <c r="H60" s="163">
        <f t="shared" si="0"/>
        <v>56.87</v>
      </c>
    </row>
    <row r="61" spans="1:8" x14ac:dyDescent="0.25">
      <c r="A61" s="131" t="s">
        <v>17</v>
      </c>
      <c r="B61" s="132" t="s">
        <v>3</v>
      </c>
      <c r="C61" s="132" t="s">
        <v>7</v>
      </c>
      <c r="D61" s="132" t="s">
        <v>7</v>
      </c>
      <c r="E61" s="132" t="s">
        <v>7</v>
      </c>
      <c r="F61" s="229">
        <v>55</v>
      </c>
      <c r="G61" s="229">
        <v>55</v>
      </c>
      <c r="H61" s="163">
        <f t="shared" si="0"/>
        <v>55</v>
      </c>
    </row>
    <row r="62" spans="1:8" x14ac:dyDescent="0.25">
      <c r="A62" s="131" t="s">
        <v>19</v>
      </c>
      <c r="B62" s="132" t="s">
        <v>3</v>
      </c>
      <c r="C62" s="132" t="s">
        <v>4</v>
      </c>
      <c r="D62" s="132" t="s">
        <v>7</v>
      </c>
      <c r="E62" s="132" t="s">
        <v>4</v>
      </c>
      <c r="F62" s="171">
        <v>78</v>
      </c>
      <c r="G62" s="171">
        <v>121</v>
      </c>
      <c r="H62" s="172">
        <f t="shared" si="0"/>
        <v>99.5</v>
      </c>
    </row>
    <row r="63" spans="1:8" ht="18" customHeight="1" x14ac:dyDescent="0.25">
      <c r="A63" s="131" t="s">
        <v>9</v>
      </c>
      <c r="B63" s="132" t="s">
        <v>3</v>
      </c>
      <c r="C63" s="132" t="s">
        <v>7</v>
      </c>
      <c r="D63" s="132" t="s">
        <v>7</v>
      </c>
      <c r="E63" s="132" t="s">
        <v>4</v>
      </c>
      <c r="F63" s="229">
        <v>86.87</v>
      </c>
      <c r="G63" s="229">
        <v>86.87</v>
      </c>
      <c r="H63" s="163">
        <f t="shared" si="0"/>
        <v>86.87</v>
      </c>
    </row>
    <row r="64" spans="1:8" ht="20.25" customHeight="1" x14ac:dyDescent="0.25">
      <c r="A64" s="131" t="s">
        <v>111</v>
      </c>
      <c r="B64" s="132" t="s">
        <v>2</v>
      </c>
      <c r="C64" s="132" t="s">
        <v>4</v>
      </c>
      <c r="D64" s="132" t="s">
        <v>7</v>
      </c>
      <c r="E64" s="132" t="s">
        <v>7</v>
      </c>
      <c r="F64" s="162">
        <v>92</v>
      </c>
      <c r="G64" s="162">
        <v>92</v>
      </c>
      <c r="H64" s="163">
        <f t="shared" si="0"/>
        <v>92</v>
      </c>
    </row>
    <row r="65" spans="1:30" x14ac:dyDescent="0.25">
      <c r="A65" s="131" t="s">
        <v>30</v>
      </c>
      <c r="B65" s="132" t="s">
        <v>2</v>
      </c>
      <c r="C65" s="132" t="s">
        <v>7</v>
      </c>
      <c r="D65" s="132" t="s">
        <v>7</v>
      </c>
      <c r="E65" s="132" t="s">
        <v>4</v>
      </c>
      <c r="F65" s="162">
        <v>55</v>
      </c>
      <c r="G65" s="162">
        <v>63</v>
      </c>
      <c r="H65" s="163">
        <f t="shared" si="0"/>
        <v>59</v>
      </c>
    </row>
    <row r="66" spans="1:30" s="46" customFormat="1" ht="16.5" thickBot="1" x14ac:dyDescent="0.3">
      <c r="A66" s="133" t="s">
        <v>83</v>
      </c>
      <c r="B66" s="158" t="s">
        <v>107</v>
      </c>
      <c r="C66" s="158" t="s">
        <v>107</v>
      </c>
      <c r="D66" s="158" t="s">
        <v>107</v>
      </c>
      <c r="E66" s="158" t="s">
        <v>107</v>
      </c>
      <c r="F66" s="164">
        <f>AVERAGE(F18:F65)</f>
        <v>49.614347826086941</v>
      </c>
      <c r="G66" s="164">
        <f>AVERAGE(G18:G65)</f>
        <v>58.773695652173906</v>
      </c>
      <c r="H66" s="165">
        <f>AVERAGE(H18:H65)</f>
        <v>54.194021739130427</v>
      </c>
    </row>
    <row r="67" spans="1:30" s="39" customFormat="1" ht="22.5" customHeight="1" x14ac:dyDescent="0.25">
      <c r="A67" s="203" t="s">
        <v>197</v>
      </c>
      <c r="B67" s="203"/>
      <c r="C67" s="204"/>
      <c r="D67" s="204"/>
      <c r="E67" s="204"/>
      <c r="F67" s="204"/>
      <c r="G67" s="204"/>
      <c r="H67" s="37"/>
      <c r="I67" s="38"/>
      <c r="J67" s="38"/>
      <c r="K67" s="38"/>
      <c r="L67" s="38"/>
      <c r="M67" s="38"/>
      <c r="N67" s="38"/>
      <c r="O67" s="38"/>
      <c r="P67" s="38"/>
      <c r="Q67" s="38"/>
      <c r="R67" s="38"/>
      <c r="S67" s="38"/>
      <c r="T67" s="38"/>
      <c r="U67" s="38"/>
      <c r="V67" s="38"/>
    </row>
    <row r="68" spans="1:30" s="39" customFormat="1" ht="22.5" customHeight="1" x14ac:dyDescent="0.25">
      <c r="A68" s="47" t="s">
        <v>112</v>
      </c>
      <c r="B68" s="47"/>
      <c r="C68" s="36"/>
      <c r="D68" s="36"/>
      <c r="E68" s="36"/>
      <c r="F68" s="36"/>
      <c r="G68" s="36"/>
      <c r="H68" s="37"/>
      <c r="I68" s="38"/>
      <c r="J68" s="38"/>
      <c r="K68" s="38"/>
      <c r="L68" s="38"/>
      <c r="M68" s="38"/>
      <c r="N68" s="38"/>
      <c r="O68" s="38"/>
      <c r="P68" s="38"/>
      <c r="Q68" s="38"/>
      <c r="R68" s="38"/>
      <c r="S68" s="38"/>
      <c r="T68" s="38"/>
      <c r="U68" s="38"/>
      <c r="V68" s="38"/>
    </row>
    <row r="69" spans="1:30" s="19" customFormat="1" x14ac:dyDescent="0.25">
      <c r="A69" s="194" t="s">
        <v>200</v>
      </c>
      <c r="B69" s="194"/>
      <c r="C69" s="195"/>
      <c r="D69" s="195"/>
      <c r="E69" s="195"/>
      <c r="F69" s="195"/>
      <c r="G69" s="195"/>
      <c r="H69" s="195"/>
      <c r="I69" s="195"/>
      <c r="J69" s="195"/>
      <c r="K69" s="195"/>
      <c r="L69" s="195"/>
      <c r="M69" s="195"/>
      <c r="N69" s="195"/>
      <c r="O69" s="18"/>
      <c r="P69" s="18"/>
      <c r="Q69" s="18"/>
      <c r="R69" s="18"/>
      <c r="S69" s="18"/>
      <c r="T69" s="18"/>
      <c r="U69" s="18"/>
      <c r="V69" s="18"/>
      <c r="W69" s="18"/>
      <c r="X69" s="18"/>
      <c r="Y69" s="18"/>
      <c r="Z69" s="18"/>
      <c r="AA69" s="18"/>
      <c r="AB69" s="18"/>
      <c r="AC69" s="18"/>
      <c r="AD69" s="18"/>
    </row>
    <row r="70" spans="1:30" s="39" customFormat="1" ht="31.5" hidden="1" customHeight="1" x14ac:dyDescent="0.25">
      <c r="A70" s="205" t="s">
        <v>113</v>
      </c>
      <c r="B70" s="205"/>
      <c r="C70" s="206"/>
      <c r="D70" s="206"/>
      <c r="E70" s="206"/>
      <c r="F70" s="206"/>
      <c r="G70" s="206"/>
      <c r="H70" s="37"/>
      <c r="I70" s="38"/>
      <c r="J70" s="38"/>
      <c r="K70" s="38"/>
      <c r="L70" s="38"/>
      <c r="M70" s="38"/>
      <c r="N70" s="38"/>
      <c r="O70" s="38"/>
      <c r="P70" s="38"/>
      <c r="Q70" s="38"/>
      <c r="R70" s="38"/>
      <c r="S70" s="38"/>
      <c r="T70" s="38"/>
      <c r="U70" s="38"/>
      <c r="V70" s="38"/>
    </row>
    <row r="71" spans="1:30" s="42" customFormat="1" ht="33" customHeight="1" x14ac:dyDescent="0.25">
      <c r="A71" s="206" t="s">
        <v>114</v>
      </c>
      <c r="B71" s="206"/>
      <c r="C71" s="213"/>
      <c r="D71" s="213"/>
      <c r="E71" s="213"/>
      <c r="F71" s="213"/>
      <c r="G71" s="213"/>
      <c r="H71" s="35"/>
    </row>
    <row r="72" spans="1:30" ht="18.75" customHeight="1" x14ac:dyDescent="0.25">
      <c r="A72" s="214" t="s">
        <v>115</v>
      </c>
      <c r="B72" s="214"/>
      <c r="C72" s="215"/>
      <c r="D72" s="215"/>
      <c r="E72" s="215"/>
      <c r="F72" s="215"/>
      <c r="G72" s="215"/>
    </row>
    <row r="73" spans="1:30" ht="33.75" customHeight="1" x14ac:dyDescent="0.25">
      <c r="A73" s="210" t="s">
        <v>116</v>
      </c>
      <c r="B73" s="210"/>
      <c r="C73" s="211"/>
      <c r="D73" s="211"/>
      <c r="E73" s="211"/>
      <c r="F73" s="211"/>
      <c r="G73" s="211"/>
    </row>
    <row r="74" spans="1:30" ht="30" customHeight="1" x14ac:dyDescent="0.25">
      <c r="A74" s="210" t="s">
        <v>117</v>
      </c>
      <c r="B74" s="210"/>
      <c r="C74" s="211"/>
      <c r="D74" s="211"/>
      <c r="E74" s="211"/>
      <c r="F74" s="211"/>
      <c r="G74" s="211"/>
    </row>
    <row r="75" spans="1:30" ht="16.5" customHeight="1" x14ac:dyDescent="0.25">
      <c r="A75" s="210" t="s">
        <v>118</v>
      </c>
      <c r="B75" s="210"/>
      <c r="C75" s="211"/>
      <c r="D75" s="211"/>
      <c r="E75" s="211"/>
      <c r="F75" s="211"/>
      <c r="G75" s="211"/>
    </row>
    <row r="76" spans="1:30" ht="15.75" customHeight="1" x14ac:dyDescent="0.25">
      <c r="A76" s="210" t="s">
        <v>119</v>
      </c>
      <c r="B76" s="210"/>
      <c r="C76" s="211"/>
      <c r="D76" s="211"/>
      <c r="E76" s="211"/>
      <c r="F76" s="211"/>
      <c r="G76" s="211"/>
    </row>
    <row r="77" spans="1:30" ht="27.75" customHeight="1" x14ac:dyDescent="0.25">
      <c r="A77" s="210" t="s">
        <v>120</v>
      </c>
      <c r="B77" s="210"/>
      <c r="C77" s="211"/>
      <c r="D77" s="211"/>
      <c r="E77" s="211"/>
      <c r="F77" s="211"/>
      <c r="G77" s="211"/>
    </row>
    <row r="78" spans="1:30" s="48" customFormat="1" ht="12.75" x14ac:dyDescent="0.2">
      <c r="A78" s="194" t="s">
        <v>121</v>
      </c>
      <c r="B78" s="194"/>
      <c r="C78" s="212"/>
      <c r="D78" s="212"/>
      <c r="E78" s="212"/>
      <c r="F78" s="212"/>
      <c r="G78" s="212"/>
      <c r="H78" s="212"/>
      <c r="I78" s="212"/>
      <c r="J78" s="212"/>
      <c r="K78" s="212"/>
    </row>
    <row r="79" spans="1:30" x14ac:dyDescent="0.25">
      <c r="A79" s="20"/>
    </row>
  </sheetData>
  <mergeCells count="13">
    <mergeCell ref="A77:G77"/>
    <mergeCell ref="A78:K78"/>
    <mergeCell ref="A71:G71"/>
    <mergeCell ref="A72:G72"/>
    <mergeCell ref="A73:G73"/>
    <mergeCell ref="A74:G74"/>
    <mergeCell ref="A75:G75"/>
    <mergeCell ref="A76:G76"/>
    <mergeCell ref="A67:G67"/>
    <mergeCell ref="A69:N69"/>
    <mergeCell ref="A70:G70"/>
    <mergeCell ref="A13:F13"/>
    <mergeCell ref="A14:F14"/>
  </mergeCells>
  <conditionalFormatting sqref="K78">
    <cfRule type="cellIs" dxfId="2" priority="1" operator="lessThan">
      <formula>0</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81B5B-FF14-4191-AF48-5A856A133913}">
  <sheetPr>
    <tabColor theme="9" tint="0.79998168889431442"/>
  </sheetPr>
  <dimension ref="A1:M17"/>
  <sheetViews>
    <sheetView workbookViewId="0">
      <selection activeCell="A13" sqref="A13:G13"/>
    </sheetView>
  </sheetViews>
  <sheetFormatPr defaultRowHeight="15.75" x14ac:dyDescent="0.25"/>
  <cols>
    <col min="1" max="1" width="27.140625" style="40" customWidth="1"/>
    <col min="2" max="2" width="18.5703125" style="40" customWidth="1"/>
    <col min="3" max="3" width="15.42578125" style="40" customWidth="1"/>
    <col min="4" max="4" width="18" style="40" customWidth="1"/>
    <col min="5" max="5" width="16.85546875" style="40" customWidth="1"/>
    <col min="6" max="6" width="17" style="40" customWidth="1"/>
    <col min="7" max="7" width="14.42578125" style="40" customWidth="1"/>
    <col min="8" max="9" width="15.7109375" style="40" customWidth="1"/>
    <col min="10" max="16384" width="9.140625" style="4"/>
  </cols>
  <sheetData>
    <row r="1" spans="1:13" ht="38.25" customHeight="1" x14ac:dyDescent="0.25">
      <c r="A1" s="174" t="s">
        <v>122</v>
      </c>
      <c r="B1" s="217"/>
      <c r="C1" s="217"/>
      <c r="D1" s="217"/>
      <c r="E1" s="217"/>
      <c r="F1" s="217"/>
      <c r="G1" s="217"/>
      <c r="H1" s="217"/>
      <c r="I1" s="166"/>
    </row>
    <row r="2" spans="1:13" ht="63" x14ac:dyDescent="0.25">
      <c r="A2" s="81"/>
      <c r="B2" s="145" t="s">
        <v>123</v>
      </c>
      <c r="C2" s="145" t="s">
        <v>124</v>
      </c>
      <c r="D2" s="145" t="s">
        <v>125</v>
      </c>
      <c r="E2" s="145" t="s">
        <v>126</v>
      </c>
      <c r="F2" s="145" t="s">
        <v>127</v>
      </c>
      <c r="G2" s="145" t="s">
        <v>128</v>
      </c>
      <c r="H2" s="145" t="s">
        <v>129</v>
      </c>
      <c r="I2" s="93" t="s">
        <v>194</v>
      </c>
      <c r="J2" s="40"/>
      <c r="K2" s="40"/>
    </row>
    <row r="3" spans="1:13" x14ac:dyDescent="0.25">
      <c r="A3" s="25" t="s">
        <v>130</v>
      </c>
      <c r="B3" s="24">
        <v>0.32500000000000001</v>
      </c>
      <c r="C3" s="24">
        <v>0.23076923076923078</v>
      </c>
      <c r="D3" s="24">
        <v>0</v>
      </c>
      <c r="E3" s="24">
        <v>0.1111111111111111</v>
      </c>
      <c r="F3" s="24">
        <v>0</v>
      </c>
      <c r="G3" s="24">
        <v>0</v>
      </c>
      <c r="H3" s="24">
        <v>0</v>
      </c>
      <c r="I3" s="148">
        <v>0.65</v>
      </c>
    </row>
    <row r="4" spans="1:13" x14ac:dyDescent="0.25">
      <c r="A4" s="25" t="s">
        <v>131</v>
      </c>
      <c r="B4" s="24">
        <v>0.27500000000000002</v>
      </c>
      <c r="C4" s="24">
        <v>0.20512820512820512</v>
      </c>
      <c r="D4" s="24">
        <v>5.5555555555555552E-2</v>
      </c>
      <c r="E4" s="24">
        <v>0.1388888888888889</v>
      </c>
      <c r="F4" s="24">
        <v>0.10810810810810811</v>
      </c>
      <c r="G4" s="24">
        <v>8.1081081081081086E-2</v>
      </c>
      <c r="H4" s="24">
        <v>0.16216216216216217</v>
      </c>
      <c r="I4" s="148">
        <v>0.05</v>
      </c>
    </row>
    <row r="5" spans="1:13" ht="17.25" customHeight="1" thickBot="1" x14ac:dyDescent="0.3">
      <c r="A5" s="30" t="s">
        <v>132</v>
      </c>
      <c r="B5" s="149">
        <v>0.4</v>
      </c>
      <c r="C5" s="149">
        <v>0.5641025641025641</v>
      </c>
      <c r="D5" s="149">
        <v>0.94444444444444442</v>
      </c>
      <c r="E5" s="149">
        <v>0.75</v>
      </c>
      <c r="F5" s="149">
        <v>0.89189189189189189</v>
      </c>
      <c r="G5" s="149">
        <v>0.91891891891891897</v>
      </c>
      <c r="H5" s="149">
        <v>0.83783783783783783</v>
      </c>
      <c r="I5" s="150">
        <v>0.3</v>
      </c>
    </row>
    <row r="6" spans="1:13" s="39" customFormat="1" x14ac:dyDescent="0.25">
      <c r="A6" s="47" t="s">
        <v>196</v>
      </c>
      <c r="B6" s="42"/>
      <c r="C6" s="42"/>
      <c r="D6" s="42"/>
      <c r="E6" s="42"/>
      <c r="F6" s="42"/>
      <c r="G6" s="42"/>
      <c r="H6" s="42"/>
      <c r="I6" s="42"/>
      <c r="J6" s="38"/>
      <c r="K6" s="38"/>
      <c r="L6" s="38"/>
      <c r="M6" s="38"/>
    </row>
    <row r="7" spans="1:13" x14ac:dyDescent="0.25">
      <c r="A7" s="20" t="s">
        <v>201</v>
      </c>
      <c r="B7" s="48"/>
      <c r="C7" s="48"/>
      <c r="D7" s="48"/>
      <c r="E7" s="48"/>
      <c r="F7" s="48"/>
      <c r="G7" s="48"/>
      <c r="H7" s="48"/>
      <c r="I7" s="48"/>
    </row>
    <row r="8" spans="1:13" ht="16.5" thickBot="1" x14ac:dyDescent="0.3">
      <c r="B8" s="4"/>
      <c r="C8" s="4"/>
      <c r="D8" s="4"/>
      <c r="E8" s="4"/>
      <c r="F8" s="4"/>
      <c r="G8" s="4"/>
      <c r="H8" s="4"/>
      <c r="I8" s="4"/>
    </row>
    <row r="9" spans="1:13" ht="36" customHeight="1" x14ac:dyDescent="0.25">
      <c r="A9" s="218" t="s">
        <v>133</v>
      </c>
      <c r="B9" s="219"/>
      <c r="C9" s="219"/>
      <c r="D9" s="219"/>
      <c r="E9" s="219"/>
      <c r="F9" s="219"/>
      <c r="G9" s="220"/>
      <c r="H9" s="4"/>
      <c r="I9" s="4"/>
    </row>
    <row r="10" spans="1:13" s="15" customFormat="1" ht="47.25" x14ac:dyDescent="0.25">
      <c r="A10" s="167"/>
      <c r="B10" s="168" t="s">
        <v>134</v>
      </c>
      <c r="C10" s="169" t="s">
        <v>135</v>
      </c>
      <c r="D10" s="169" t="s">
        <v>136</v>
      </c>
      <c r="E10" s="169" t="s">
        <v>137</v>
      </c>
      <c r="F10" s="169" t="s">
        <v>138</v>
      </c>
      <c r="G10" s="170" t="s">
        <v>139</v>
      </c>
    </row>
    <row r="11" spans="1:13" x14ac:dyDescent="0.25">
      <c r="A11" s="49" t="s">
        <v>140</v>
      </c>
      <c r="B11" s="146">
        <v>4</v>
      </c>
      <c r="C11" s="146">
        <v>7</v>
      </c>
      <c r="D11" s="146">
        <v>4</v>
      </c>
      <c r="E11" s="146">
        <v>4</v>
      </c>
      <c r="F11" s="146">
        <v>13</v>
      </c>
      <c r="G11" s="147">
        <v>14</v>
      </c>
      <c r="H11" s="55"/>
      <c r="I11" s="55"/>
    </row>
    <row r="12" spans="1:13" ht="16.5" thickBot="1" x14ac:dyDescent="0.3">
      <c r="A12" s="50" t="s">
        <v>141</v>
      </c>
      <c r="B12" s="51">
        <v>4</v>
      </c>
      <c r="C12" s="51">
        <v>6</v>
      </c>
      <c r="D12" s="51">
        <v>3</v>
      </c>
      <c r="E12" s="51">
        <v>2</v>
      </c>
      <c r="F12" s="51">
        <v>13</v>
      </c>
      <c r="G12" s="52">
        <v>4</v>
      </c>
      <c r="H12" s="55"/>
      <c r="I12" s="55"/>
    </row>
    <row r="13" spans="1:13" s="39" customFormat="1" x14ac:dyDescent="0.25">
      <c r="A13" s="203" t="s">
        <v>196</v>
      </c>
      <c r="B13" s="221"/>
      <c r="C13" s="221"/>
      <c r="D13" s="221"/>
      <c r="E13" s="221"/>
      <c r="F13" s="221"/>
      <c r="G13" s="221"/>
      <c r="H13" s="47"/>
      <c r="I13" s="47"/>
      <c r="J13" s="38"/>
      <c r="K13" s="38"/>
      <c r="L13" s="38"/>
      <c r="M13" s="38"/>
    </row>
    <row r="14" spans="1:13" x14ac:dyDescent="0.25">
      <c r="A14" s="194" t="s">
        <v>203</v>
      </c>
      <c r="B14" s="194"/>
      <c r="C14" s="194"/>
      <c r="D14" s="194"/>
      <c r="E14" s="194"/>
      <c r="F14" s="194"/>
      <c r="G14" s="194"/>
      <c r="H14" s="194"/>
      <c r="I14" s="194"/>
    </row>
    <row r="15" spans="1:13" ht="29.25" customHeight="1" x14ac:dyDescent="0.25">
      <c r="A15" s="192" t="s">
        <v>202</v>
      </c>
      <c r="B15" s="216"/>
      <c r="C15" s="216"/>
      <c r="D15" s="216"/>
      <c r="E15" s="216"/>
      <c r="F15" s="216"/>
      <c r="G15" s="216"/>
      <c r="H15" s="4"/>
      <c r="I15" s="4"/>
    </row>
    <row r="16" spans="1:13" x14ac:dyDescent="0.25">
      <c r="D16" s="4"/>
      <c r="E16" s="4"/>
      <c r="F16" s="4"/>
      <c r="G16" s="4"/>
      <c r="H16" s="4"/>
      <c r="I16" s="4"/>
    </row>
    <row r="17" spans="4:9" x14ac:dyDescent="0.25">
      <c r="D17" s="4"/>
      <c r="E17" s="4"/>
      <c r="F17" s="4"/>
      <c r="G17" s="4"/>
      <c r="H17" s="4"/>
      <c r="I17" s="4"/>
    </row>
  </sheetData>
  <mergeCells count="5">
    <mergeCell ref="A15:G15"/>
    <mergeCell ref="A1:H1"/>
    <mergeCell ref="A9:G9"/>
    <mergeCell ref="A13:G13"/>
    <mergeCell ref="A14:I14"/>
  </mergeCells>
  <conditionalFormatting sqref="B8:I8">
    <cfRule type="cellIs" dxfId="1" priority="1" operator="equal">
      <formula>"Sometimes"</formula>
    </cfRule>
    <cfRule type="cellIs" dxfId="0" priority="2" operator="equal">
      <formula>"Always"</formula>
    </cfRule>
  </conditionalFormatting>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3E73D-20FB-496B-8246-8B80DC7249D5}">
  <sheetPr>
    <tabColor theme="9" tint="0.79998168889431442"/>
  </sheetPr>
  <dimension ref="A1:E13"/>
  <sheetViews>
    <sheetView workbookViewId="0">
      <pane xSplit="1" topLeftCell="B1" activePane="topRight" state="frozen"/>
      <selection pane="topRight" activeCell="D16" sqref="D16"/>
    </sheetView>
  </sheetViews>
  <sheetFormatPr defaultRowHeight="15.75" x14ac:dyDescent="0.25"/>
  <cols>
    <col min="1" max="1" width="51.42578125" style="40" customWidth="1"/>
    <col min="2" max="2" width="15.7109375" style="55" customWidth="1"/>
    <col min="3" max="3" width="23.5703125" style="56" customWidth="1"/>
    <col min="4" max="4" width="20.7109375" style="56" customWidth="1"/>
    <col min="5" max="16384" width="9.140625" style="4"/>
  </cols>
  <sheetData>
    <row r="1" spans="1:5" ht="27" customHeight="1" x14ac:dyDescent="0.25">
      <c r="A1" s="222" t="s">
        <v>142</v>
      </c>
      <c r="B1" s="223"/>
      <c r="C1" s="223"/>
      <c r="D1" s="223"/>
    </row>
    <row r="2" spans="1:5" ht="63" x14ac:dyDescent="0.25">
      <c r="A2" s="81" t="s">
        <v>143</v>
      </c>
      <c r="B2" s="94" t="s">
        <v>144</v>
      </c>
      <c r="C2" s="95" t="s">
        <v>145</v>
      </c>
      <c r="D2" s="96" t="s">
        <v>204</v>
      </c>
    </row>
    <row r="3" spans="1:5" x14ac:dyDescent="0.25">
      <c r="A3" s="64" t="s">
        <v>146</v>
      </c>
      <c r="B3" s="97">
        <v>2</v>
      </c>
      <c r="C3" s="141">
        <v>5208775690</v>
      </c>
      <c r="D3" s="142">
        <v>2514727</v>
      </c>
    </row>
    <row r="4" spans="1:5" x14ac:dyDescent="0.25">
      <c r="A4" s="64" t="s">
        <v>20</v>
      </c>
      <c r="B4" s="97">
        <v>2</v>
      </c>
      <c r="C4" s="141">
        <v>3026671136</v>
      </c>
      <c r="D4" s="142">
        <v>1162595.47</v>
      </c>
    </row>
    <row r="5" spans="1:5" x14ac:dyDescent="0.25">
      <c r="A5" s="64" t="s">
        <v>79</v>
      </c>
      <c r="B5" s="97">
        <v>2</v>
      </c>
      <c r="C5" s="141">
        <v>3795360155</v>
      </c>
      <c r="D5" s="142">
        <v>1472595</v>
      </c>
    </row>
    <row r="6" spans="1:5" x14ac:dyDescent="0.25">
      <c r="A6" s="64" t="s">
        <v>23</v>
      </c>
      <c r="B6" s="97">
        <v>8</v>
      </c>
      <c r="C6" s="141">
        <v>16137213340</v>
      </c>
      <c r="D6" s="142">
        <v>6149942.7999999998</v>
      </c>
    </row>
    <row r="7" spans="1:5" x14ac:dyDescent="0.25">
      <c r="A7" s="64" t="s">
        <v>25</v>
      </c>
      <c r="B7" s="97">
        <v>1</v>
      </c>
      <c r="C7" s="141">
        <v>7307763484</v>
      </c>
      <c r="D7" s="142">
        <v>1132703</v>
      </c>
    </row>
    <row r="8" spans="1:5" x14ac:dyDescent="0.25">
      <c r="A8" s="64" t="s">
        <v>8</v>
      </c>
      <c r="B8" s="97">
        <v>1</v>
      </c>
      <c r="C8" s="141">
        <v>1413528927</v>
      </c>
      <c r="D8" s="142">
        <v>554161</v>
      </c>
    </row>
    <row r="9" spans="1:5" x14ac:dyDescent="0.25">
      <c r="A9" s="64" t="s">
        <v>27</v>
      </c>
      <c r="B9" s="97">
        <v>1</v>
      </c>
      <c r="C9" s="141">
        <v>20551671345</v>
      </c>
      <c r="D9" s="142">
        <v>35053228</v>
      </c>
    </row>
    <row r="10" spans="1:5" x14ac:dyDescent="0.25">
      <c r="A10" s="64" t="s">
        <v>35</v>
      </c>
      <c r="B10" s="97">
        <v>1</v>
      </c>
      <c r="C10" s="141">
        <v>10128415669</v>
      </c>
      <c r="D10" s="142">
        <v>3963249.05</v>
      </c>
    </row>
    <row r="11" spans="1:5" x14ac:dyDescent="0.25">
      <c r="A11" s="64" t="s">
        <v>13</v>
      </c>
      <c r="B11" s="97">
        <v>1</v>
      </c>
      <c r="C11" s="141">
        <v>1965061073</v>
      </c>
      <c r="D11" s="142">
        <v>808165</v>
      </c>
    </row>
    <row r="12" spans="1:5" ht="16.5" thickBot="1" x14ac:dyDescent="0.3">
      <c r="A12" s="68" t="s">
        <v>9</v>
      </c>
      <c r="B12" s="97">
        <v>1</v>
      </c>
      <c r="C12" s="141">
        <v>14402050602</v>
      </c>
      <c r="D12" s="142">
        <v>4680666</v>
      </c>
      <c r="E12" s="54"/>
    </row>
    <row r="13" spans="1:5" x14ac:dyDescent="0.25">
      <c r="A13" s="11" t="s">
        <v>190</v>
      </c>
      <c r="B13" s="12"/>
      <c r="C13" s="12"/>
      <c r="D13" s="12"/>
    </row>
  </sheetData>
  <mergeCells count="1">
    <mergeCell ref="A1:D1"/>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478AF-87DA-4544-83A1-E451CAF97B34}">
  <sheetPr>
    <tabColor theme="9" tint="0.79998168889431442"/>
  </sheetPr>
  <dimension ref="A1:P56"/>
  <sheetViews>
    <sheetView workbookViewId="0">
      <pane xSplit="1" ySplit="1" topLeftCell="B2" activePane="bottomRight" state="frozen"/>
      <selection pane="topRight" activeCell="B1" sqref="B1"/>
      <selection pane="bottomLeft" activeCell="A3" sqref="A3"/>
      <selection pane="bottomRight" activeCell="O12" sqref="O12"/>
    </sheetView>
  </sheetViews>
  <sheetFormatPr defaultRowHeight="15.75" x14ac:dyDescent="0.25"/>
  <cols>
    <col min="1" max="1" width="51.42578125" style="21" customWidth="1"/>
    <col min="2" max="2" width="26.5703125" style="62" bestFit="1" customWidth="1"/>
    <col min="3" max="3" width="14.85546875" style="63" bestFit="1" customWidth="1"/>
    <col min="4" max="4" width="13.5703125" style="63" bestFit="1" customWidth="1"/>
    <col min="5" max="5" width="16.140625" style="63" customWidth="1"/>
    <col min="6" max="6" width="26.5703125" style="62" bestFit="1" customWidth="1"/>
    <col min="7" max="8" width="10.42578125" style="53" bestFit="1" customWidth="1"/>
    <col min="9" max="9" width="31.28515625" style="28" customWidth="1"/>
    <col min="10" max="10" width="17.42578125" style="28" customWidth="1"/>
    <col min="11" max="15" width="16.42578125" style="28" customWidth="1"/>
    <col min="16" max="16384" width="9.140625" style="4"/>
  </cols>
  <sheetData>
    <row r="1" spans="1:16" ht="29.25" customHeight="1" x14ac:dyDescent="0.25">
      <c r="A1" s="224" t="s">
        <v>193</v>
      </c>
      <c r="B1" s="225"/>
      <c r="C1" s="225"/>
      <c r="D1" s="225"/>
      <c r="E1" s="225"/>
      <c r="F1" s="226"/>
    </row>
    <row r="2" spans="1:16" ht="16.5" thickBot="1" x14ac:dyDescent="0.3">
      <c r="A2" s="98"/>
      <c r="B2" s="99" t="s">
        <v>147</v>
      </c>
      <c r="C2" s="100" t="s">
        <v>148</v>
      </c>
      <c r="D2" s="100" t="s">
        <v>149</v>
      </c>
      <c r="E2" s="100" t="s">
        <v>150</v>
      </c>
      <c r="F2" s="101" t="s">
        <v>151</v>
      </c>
    </row>
    <row r="3" spans="1:16" x14ac:dyDescent="0.25">
      <c r="A3" s="108" t="s">
        <v>74</v>
      </c>
      <c r="B3" s="109">
        <v>264667825782</v>
      </c>
      <c r="C3" s="110">
        <v>0.10775999999999999</v>
      </c>
      <c r="D3" s="110">
        <v>4.1390000000000003E-2</v>
      </c>
      <c r="E3" s="110">
        <v>0.14915</v>
      </c>
      <c r="F3" s="111">
        <f>(B3*E3)/100</f>
        <v>394752062.153853</v>
      </c>
      <c r="I3" s="102"/>
      <c r="J3" s="105" t="s">
        <v>152</v>
      </c>
      <c r="K3" s="105" t="s">
        <v>153</v>
      </c>
      <c r="L3" s="105" t="s">
        <v>154</v>
      </c>
      <c r="M3" s="105" t="s">
        <v>155</v>
      </c>
      <c r="N3" s="106" t="s">
        <v>156</v>
      </c>
      <c r="O3" s="107" t="s">
        <v>191</v>
      </c>
    </row>
    <row r="4" spans="1:16" x14ac:dyDescent="0.25">
      <c r="A4" s="108" t="s">
        <v>205</v>
      </c>
      <c r="B4" s="109">
        <v>21472484382</v>
      </c>
      <c r="C4" s="110">
        <v>7.2899999999999996E-3</v>
      </c>
      <c r="D4" s="110">
        <v>0.15598799999999999</v>
      </c>
      <c r="E4" s="110">
        <v>0.15598799999999999</v>
      </c>
      <c r="F4" s="111">
        <f>(B4*E4)/100</f>
        <v>33494498.937794156</v>
      </c>
      <c r="I4" s="103" t="s">
        <v>157</v>
      </c>
      <c r="J4" s="143">
        <v>0.1454</v>
      </c>
      <c r="K4" s="115">
        <v>0.17369999999999999</v>
      </c>
      <c r="L4" s="115">
        <v>0.15409999999999999</v>
      </c>
      <c r="M4" s="115">
        <v>0.15642254000000003</v>
      </c>
      <c r="N4" s="116">
        <v>0.13055159574468087</v>
      </c>
      <c r="O4" s="117">
        <f>C51</f>
        <v>0.13166291666666666</v>
      </c>
    </row>
    <row r="5" spans="1:16" x14ac:dyDescent="0.25">
      <c r="A5" s="108" t="s">
        <v>85</v>
      </c>
      <c r="B5" s="109">
        <v>20376643412</v>
      </c>
      <c r="C5" s="110">
        <v>0.1583</v>
      </c>
      <c r="D5" s="110">
        <v>5.663E-2</v>
      </c>
      <c r="E5" s="110">
        <v>0.21556</v>
      </c>
      <c r="F5" s="111">
        <f t="shared" ref="F5:F50" si="0">(B5*E5)/100</f>
        <v>43923892.5389072</v>
      </c>
      <c r="I5" s="103" t="s">
        <v>158</v>
      </c>
      <c r="J5" s="143">
        <v>3.7699999999999997E-2</v>
      </c>
      <c r="K5" s="115">
        <v>3.8800000000000001E-2</v>
      </c>
      <c r="L5" s="115">
        <v>2.8799999999999999E-2</v>
      </c>
      <c r="M5" s="115">
        <v>3.6942218750000012E-2</v>
      </c>
      <c r="N5" s="116">
        <v>2.6966234042553196E-2</v>
      </c>
      <c r="O5" s="117">
        <f>D51</f>
        <v>2.7371833333333342E-2</v>
      </c>
    </row>
    <row r="6" spans="1:16" x14ac:dyDescent="0.25">
      <c r="A6" s="108" t="s">
        <v>1</v>
      </c>
      <c r="B6" s="109">
        <v>7012925756</v>
      </c>
      <c r="C6" s="110">
        <v>0.145505</v>
      </c>
      <c r="D6" s="110">
        <v>1.3610000000000001E-2</v>
      </c>
      <c r="E6" s="110">
        <v>0.15911500000000001</v>
      </c>
      <c r="F6" s="111">
        <f t="shared" si="0"/>
        <v>11158616.8166594</v>
      </c>
      <c r="I6" s="103" t="s">
        <v>159</v>
      </c>
      <c r="J6" s="143">
        <v>0.16800000000000001</v>
      </c>
      <c r="K6" s="115">
        <v>0.19620000000000001</v>
      </c>
      <c r="L6" s="115">
        <v>0.18290000000000001</v>
      </c>
      <c r="M6" s="115">
        <v>0.19012281632653064</v>
      </c>
      <c r="N6" s="116">
        <v>0.16762997872340421</v>
      </c>
      <c r="O6" s="117">
        <f>E51</f>
        <v>0.16058160416666664</v>
      </c>
      <c r="P6" s="57"/>
    </row>
    <row r="7" spans="1:16" x14ac:dyDescent="0.25">
      <c r="A7" s="108" t="s">
        <v>76</v>
      </c>
      <c r="B7" s="109">
        <v>400927819022</v>
      </c>
      <c r="C7" s="110">
        <v>8.8099999999999998E-2</v>
      </c>
      <c r="D7" s="110">
        <v>1.32E-2</v>
      </c>
      <c r="E7" s="110">
        <v>0.1013</v>
      </c>
      <c r="F7" s="111">
        <f t="shared" si="0"/>
        <v>406139880.66928601</v>
      </c>
      <c r="I7" s="103" t="s">
        <v>160</v>
      </c>
      <c r="J7" s="143">
        <v>1345</v>
      </c>
      <c r="K7" s="118">
        <v>1572</v>
      </c>
      <c r="L7" s="118">
        <v>1798</v>
      </c>
      <c r="M7" s="118">
        <v>1969</v>
      </c>
      <c r="N7" s="118">
        <v>1986</v>
      </c>
      <c r="O7" s="119">
        <f>B51/1000000000</f>
        <v>2372.1570071890001</v>
      </c>
    </row>
    <row r="8" spans="1:16" x14ac:dyDescent="0.25">
      <c r="A8" s="108" t="s">
        <v>11</v>
      </c>
      <c r="B8" s="109">
        <v>5781697947</v>
      </c>
      <c r="C8" s="110">
        <v>4.2099999999999999E-2</v>
      </c>
      <c r="D8" s="110">
        <v>0</v>
      </c>
      <c r="E8" s="110">
        <v>4.2099999999999999E-2</v>
      </c>
      <c r="F8" s="111">
        <f t="shared" si="0"/>
        <v>2434094.8356869998</v>
      </c>
      <c r="I8" s="103"/>
      <c r="J8" s="143"/>
      <c r="K8" s="118"/>
      <c r="L8" s="118"/>
      <c r="M8" s="118"/>
      <c r="N8" s="118"/>
      <c r="O8" s="119"/>
    </row>
    <row r="9" spans="1:16" x14ac:dyDescent="0.25">
      <c r="A9" s="108" t="s">
        <v>43</v>
      </c>
      <c r="B9" s="109">
        <v>14383458061</v>
      </c>
      <c r="C9" s="110">
        <v>0.23868400000000001</v>
      </c>
      <c r="D9" s="110">
        <v>3.0109E-2</v>
      </c>
      <c r="E9" s="110">
        <v>0.268793</v>
      </c>
      <c r="F9" s="111">
        <f t="shared" si="0"/>
        <v>38661728.42590373</v>
      </c>
      <c r="I9" s="103" t="s">
        <v>161</v>
      </c>
      <c r="J9" s="143">
        <v>26901</v>
      </c>
      <c r="K9" s="118">
        <v>31436</v>
      </c>
      <c r="L9" s="118">
        <v>35961</v>
      </c>
      <c r="M9" s="118">
        <v>39399</v>
      </c>
      <c r="N9" s="120">
        <v>43160</v>
      </c>
      <c r="O9" s="121">
        <f>B55/1000000</f>
        <v>49419.937649770836</v>
      </c>
    </row>
    <row r="10" spans="1:16" ht="14.25" customHeight="1" x14ac:dyDescent="0.25">
      <c r="A10" s="108" t="s">
        <v>10</v>
      </c>
      <c r="B10" s="109">
        <v>17633483475</v>
      </c>
      <c r="C10" s="110">
        <v>0</v>
      </c>
      <c r="D10" s="110">
        <v>0</v>
      </c>
      <c r="E10" s="110">
        <v>8.8300000000000003E-2</v>
      </c>
      <c r="F10" s="111">
        <f t="shared" si="0"/>
        <v>15570365.908425</v>
      </c>
      <c r="G10" s="28"/>
      <c r="I10" s="103" t="s">
        <v>162</v>
      </c>
      <c r="J10" s="143">
        <v>1801</v>
      </c>
      <c r="K10" s="118">
        <v>2095</v>
      </c>
      <c r="L10" s="118">
        <v>2381</v>
      </c>
      <c r="M10" s="118">
        <v>2739</v>
      </c>
      <c r="N10" s="118">
        <v>2605</v>
      </c>
      <c r="O10" s="119">
        <f>F51/1000000</f>
        <v>2963.7767649151447</v>
      </c>
    </row>
    <row r="11" spans="1:16" ht="16.5" thickBot="1" x14ac:dyDescent="0.3">
      <c r="A11" s="108" t="s">
        <v>36</v>
      </c>
      <c r="B11" s="109">
        <v>889490058</v>
      </c>
      <c r="C11" s="110">
        <v>0.21</v>
      </c>
      <c r="D11" s="110">
        <v>0</v>
      </c>
      <c r="E11" s="110">
        <v>0.21</v>
      </c>
      <c r="F11" s="111">
        <f t="shared" si="0"/>
        <v>1867929.1218000001</v>
      </c>
      <c r="G11" s="28"/>
      <c r="I11" s="104" t="s">
        <v>163</v>
      </c>
      <c r="J11" s="144">
        <v>36.020000000000003</v>
      </c>
      <c r="K11" s="122">
        <v>41.91</v>
      </c>
      <c r="L11" s="122">
        <v>47.62</v>
      </c>
      <c r="M11" s="122">
        <v>54.79</v>
      </c>
      <c r="N11" s="122">
        <v>55.42</v>
      </c>
      <c r="O11" s="123">
        <f>F55/1000000</f>
        <v>61.745349269065507</v>
      </c>
    </row>
    <row r="12" spans="1:16" x14ac:dyDescent="0.25">
      <c r="A12" s="108" t="s">
        <v>164</v>
      </c>
      <c r="B12" s="109">
        <v>342861087</v>
      </c>
      <c r="C12" s="110">
        <v>0.25490000000000002</v>
      </c>
      <c r="D12" s="110">
        <v>0</v>
      </c>
      <c r="E12" s="110">
        <v>0.25490000000000002</v>
      </c>
      <c r="F12" s="111">
        <f t="shared" si="0"/>
        <v>873952.91076300014</v>
      </c>
      <c r="G12" s="28"/>
      <c r="I12" s="58" t="s">
        <v>192</v>
      </c>
      <c r="J12" s="58"/>
      <c r="L12" s="59"/>
      <c r="M12" s="59"/>
    </row>
    <row r="13" spans="1:16" x14ac:dyDescent="0.25">
      <c r="A13" s="108" t="s">
        <v>86</v>
      </c>
      <c r="B13" s="109">
        <v>3098616987</v>
      </c>
      <c r="C13" s="110">
        <v>0.11068</v>
      </c>
      <c r="D13" s="110">
        <v>1.8020000000000001E-2</v>
      </c>
      <c r="E13" s="110">
        <v>0.12870000000000001</v>
      </c>
      <c r="F13" s="111">
        <f t="shared" si="0"/>
        <v>3987920.0622690003</v>
      </c>
      <c r="G13" s="28"/>
      <c r="I13" s="60"/>
      <c r="J13" s="60"/>
    </row>
    <row r="14" spans="1:16" x14ac:dyDescent="0.25">
      <c r="A14" s="108" t="s">
        <v>12</v>
      </c>
      <c r="B14" s="109">
        <v>16811008866</v>
      </c>
      <c r="C14" s="110">
        <v>0.14269999999999999</v>
      </c>
      <c r="D14" s="110">
        <v>0.1244</v>
      </c>
      <c r="E14" s="110">
        <v>0.2671</v>
      </c>
      <c r="F14" s="111">
        <f t="shared" si="0"/>
        <v>44902204.681085996</v>
      </c>
      <c r="G14" s="28"/>
    </row>
    <row r="15" spans="1:16" x14ac:dyDescent="0.25">
      <c r="A15" s="108" t="s">
        <v>28</v>
      </c>
      <c r="B15" s="109">
        <v>423071753336</v>
      </c>
      <c r="C15" s="110">
        <v>8.6057999999999996E-2</v>
      </c>
      <c r="D15" s="110">
        <v>1.9536999999999999E-2</v>
      </c>
      <c r="E15" s="110">
        <v>0.10559499999999999</v>
      </c>
      <c r="F15" s="111">
        <f t="shared" si="0"/>
        <v>446742617.93514913</v>
      </c>
      <c r="G15" s="28"/>
    </row>
    <row r="16" spans="1:16" x14ac:dyDescent="0.25">
      <c r="A16" s="108" t="s">
        <v>45</v>
      </c>
      <c r="B16" s="109">
        <v>40909942861</v>
      </c>
      <c r="C16" s="110">
        <v>0.20438200000000001</v>
      </c>
      <c r="D16" s="110">
        <v>5.7357999999999999E-2</v>
      </c>
      <c r="E16" s="110">
        <v>0.26173999999999997</v>
      </c>
      <c r="F16" s="111">
        <f t="shared" si="0"/>
        <v>107077684.44438139</v>
      </c>
      <c r="G16" s="28"/>
    </row>
    <row r="17" spans="1:16" s="53" customFormat="1" x14ac:dyDescent="0.25">
      <c r="A17" s="108" t="s">
        <v>78</v>
      </c>
      <c r="B17" s="109">
        <v>68781899831</v>
      </c>
      <c r="C17" s="110">
        <v>0.10778600000000001</v>
      </c>
      <c r="D17" s="110">
        <v>0</v>
      </c>
      <c r="E17" s="110">
        <v>0.10778600000000001</v>
      </c>
      <c r="F17" s="111">
        <f t="shared" si="0"/>
        <v>74137258.551841676</v>
      </c>
      <c r="G17" s="28"/>
      <c r="I17" s="28"/>
      <c r="J17" s="28"/>
      <c r="K17" s="28"/>
      <c r="L17" s="28"/>
      <c r="M17" s="28"/>
      <c r="N17" s="28"/>
      <c r="O17" s="28"/>
      <c r="P17" s="4"/>
    </row>
    <row r="18" spans="1:16" s="53" customFormat="1" x14ac:dyDescent="0.25">
      <c r="A18" s="108" t="s">
        <v>165</v>
      </c>
      <c r="B18" s="109">
        <v>1338035690</v>
      </c>
      <c r="C18" s="110">
        <v>0.22739000000000001</v>
      </c>
      <c r="D18" s="110">
        <v>0</v>
      </c>
      <c r="E18" s="110">
        <v>0.22</v>
      </c>
      <c r="F18" s="111">
        <f t="shared" si="0"/>
        <v>2943678.5180000002</v>
      </c>
      <c r="G18" s="28"/>
      <c r="I18" s="28"/>
      <c r="J18" s="28"/>
      <c r="K18" s="28"/>
      <c r="L18" s="28"/>
      <c r="M18" s="28"/>
      <c r="N18" s="28"/>
      <c r="O18" s="28"/>
      <c r="P18" s="4"/>
    </row>
    <row r="19" spans="1:16" s="53" customFormat="1" x14ac:dyDescent="0.25">
      <c r="A19" s="108" t="s">
        <v>46</v>
      </c>
      <c r="B19" s="109">
        <v>15843240059</v>
      </c>
      <c r="C19" s="110">
        <v>0.1195</v>
      </c>
      <c r="D19" s="110">
        <v>0</v>
      </c>
      <c r="E19" s="110">
        <v>0.1195</v>
      </c>
      <c r="F19" s="111">
        <f t="shared" si="0"/>
        <v>18932671.870504998</v>
      </c>
      <c r="G19" s="28"/>
      <c r="I19" s="28"/>
      <c r="J19" s="28"/>
      <c r="K19" s="28"/>
      <c r="L19" s="28"/>
      <c r="M19" s="28"/>
      <c r="N19" s="28"/>
      <c r="O19" s="28"/>
      <c r="P19" s="4"/>
    </row>
    <row r="20" spans="1:16" s="53" customFormat="1" x14ac:dyDescent="0.25">
      <c r="A20" s="108" t="s">
        <v>24</v>
      </c>
      <c r="B20" s="109">
        <v>24621937035</v>
      </c>
      <c r="C20" s="110">
        <v>0.11941</v>
      </c>
      <c r="D20" s="110">
        <v>2.6579999999999999E-2</v>
      </c>
      <c r="E20" s="110">
        <v>0.14599000000000001</v>
      </c>
      <c r="F20" s="111">
        <f t="shared" si="0"/>
        <v>35945565.877396502</v>
      </c>
      <c r="G20" s="28"/>
      <c r="I20" s="28"/>
      <c r="J20" s="28"/>
      <c r="K20" s="28"/>
      <c r="L20" s="28"/>
      <c r="M20" s="28"/>
      <c r="N20" s="28"/>
      <c r="O20" s="28"/>
      <c r="P20" s="4"/>
    </row>
    <row r="21" spans="1:16" s="53" customFormat="1" x14ac:dyDescent="0.25">
      <c r="A21" s="108" t="s">
        <v>80</v>
      </c>
      <c r="B21" s="109">
        <v>4269133042</v>
      </c>
      <c r="C21" s="110">
        <v>7.8060000000000004E-2</v>
      </c>
      <c r="D21" s="110">
        <v>0</v>
      </c>
      <c r="E21" s="110">
        <v>7.8060000000000004E-2</v>
      </c>
      <c r="F21" s="111">
        <f t="shared" si="0"/>
        <v>3332485.2525852001</v>
      </c>
      <c r="G21" s="28"/>
      <c r="I21" s="28"/>
      <c r="J21" s="28"/>
      <c r="K21" s="28"/>
      <c r="L21" s="28"/>
      <c r="M21" s="28"/>
      <c r="N21" s="28"/>
      <c r="O21" s="28"/>
      <c r="P21" s="4"/>
    </row>
    <row r="22" spans="1:16" s="53" customFormat="1" x14ac:dyDescent="0.25">
      <c r="A22" s="108" t="s">
        <v>37</v>
      </c>
      <c r="B22" s="109">
        <v>284964622259</v>
      </c>
      <c r="C22" s="110">
        <v>8.1631999999999996E-2</v>
      </c>
      <c r="D22" s="110">
        <v>1.4551E-2</v>
      </c>
      <c r="E22" s="110">
        <v>9.6182000000000004E-2</v>
      </c>
      <c r="F22" s="111">
        <f t="shared" si="0"/>
        <v>274084672.9811514</v>
      </c>
      <c r="G22" s="28"/>
      <c r="I22" s="28"/>
      <c r="J22" s="28"/>
      <c r="K22" s="28"/>
      <c r="L22" s="28"/>
      <c r="M22" s="28"/>
      <c r="N22" s="28"/>
      <c r="O22" s="28"/>
      <c r="P22" s="4"/>
    </row>
    <row r="23" spans="1:16" s="53" customFormat="1" x14ac:dyDescent="0.25">
      <c r="A23" s="108" t="s">
        <v>26</v>
      </c>
      <c r="B23" s="109">
        <v>11339677726</v>
      </c>
      <c r="C23" s="110">
        <v>0.14613799999999999</v>
      </c>
      <c r="D23" s="110">
        <v>1.2555E-2</v>
      </c>
      <c r="E23" s="110">
        <v>0.158693</v>
      </c>
      <c r="F23" s="111">
        <f t="shared" si="0"/>
        <v>17995274.773721181</v>
      </c>
      <c r="G23" s="28"/>
      <c r="I23" s="28"/>
      <c r="J23" s="28"/>
      <c r="K23" s="28"/>
      <c r="L23" s="28"/>
      <c r="M23" s="28"/>
      <c r="N23" s="28"/>
      <c r="O23" s="28"/>
      <c r="P23" s="4"/>
    </row>
    <row r="24" spans="1:16" s="53" customFormat="1" x14ac:dyDescent="0.25">
      <c r="A24" s="108" t="s">
        <v>15</v>
      </c>
      <c r="B24" s="109">
        <v>5511201810</v>
      </c>
      <c r="C24" s="110">
        <v>0.14627799999999999</v>
      </c>
      <c r="D24" s="110">
        <v>3.3722000000000002E-2</v>
      </c>
      <c r="E24" s="110">
        <v>0.18</v>
      </c>
      <c r="F24" s="111">
        <f t="shared" si="0"/>
        <v>9920163.2579999994</v>
      </c>
      <c r="G24" s="28"/>
      <c r="I24" s="28"/>
      <c r="J24" s="28"/>
      <c r="K24" s="28"/>
      <c r="L24" s="28"/>
      <c r="M24" s="28"/>
      <c r="N24" s="28"/>
      <c r="O24" s="28"/>
      <c r="P24" s="4"/>
    </row>
    <row r="25" spans="1:16" s="53" customFormat="1" x14ac:dyDescent="0.25">
      <c r="A25" s="108" t="s">
        <v>34</v>
      </c>
      <c r="B25" s="109">
        <v>24282940334</v>
      </c>
      <c r="C25" s="110">
        <v>0.197515</v>
      </c>
      <c r="D25" s="110">
        <v>4.4902999999999998E-2</v>
      </c>
      <c r="E25" s="110">
        <v>0.24241799999999999</v>
      </c>
      <c r="F25" s="111">
        <f t="shared" si="0"/>
        <v>58866218.298876122</v>
      </c>
      <c r="G25" s="28"/>
      <c r="I25" s="28"/>
      <c r="J25" s="28"/>
      <c r="K25" s="28"/>
      <c r="L25" s="28"/>
      <c r="M25" s="28"/>
      <c r="N25" s="28"/>
      <c r="O25" s="28"/>
      <c r="P25" s="4"/>
    </row>
    <row r="26" spans="1:16" s="53" customFormat="1" x14ac:dyDescent="0.25">
      <c r="A26" s="108" t="s">
        <v>40</v>
      </c>
      <c r="B26" s="109">
        <v>22109995209</v>
      </c>
      <c r="C26" s="110">
        <v>0.17097000000000001</v>
      </c>
      <c r="D26" s="110">
        <v>2.4129999999999999E-2</v>
      </c>
      <c r="E26" s="110">
        <v>0.1951</v>
      </c>
      <c r="F26" s="111">
        <f t="shared" si="0"/>
        <v>43136600.652759001</v>
      </c>
      <c r="G26" s="28"/>
      <c r="I26" s="28"/>
      <c r="J26" s="28"/>
      <c r="K26" s="28"/>
      <c r="L26" s="28"/>
      <c r="M26" s="28"/>
      <c r="N26" s="28"/>
      <c r="O26" s="28"/>
      <c r="P26" s="4"/>
    </row>
    <row r="27" spans="1:16" s="53" customFormat="1" x14ac:dyDescent="0.25">
      <c r="A27" s="108" t="s">
        <v>32</v>
      </c>
      <c r="B27" s="109">
        <v>30712564299</v>
      </c>
      <c r="C27" s="110">
        <v>0.113681</v>
      </c>
      <c r="D27" s="110">
        <v>1.8293E-2</v>
      </c>
      <c r="E27" s="110">
        <v>0.13197400000000001</v>
      </c>
      <c r="F27" s="111">
        <f t="shared" si="0"/>
        <v>40532599.607962258</v>
      </c>
      <c r="G27" s="28"/>
      <c r="I27" s="28"/>
      <c r="J27" s="28"/>
      <c r="K27" s="28"/>
      <c r="L27" s="28"/>
      <c r="M27" s="28"/>
      <c r="N27" s="28"/>
      <c r="O27" s="28"/>
      <c r="P27" s="4"/>
    </row>
    <row r="28" spans="1:16" s="53" customFormat="1" x14ac:dyDescent="0.25">
      <c r="A28" s="108" t="s">
        <v>166</v>
      </c>
      <c r="B28" s="109">
        <v>54937084739</v>
      </c>
      <c r="C28" s="110">
        <v>7.7595999999999998E-2</v>
      </c>
      <c r="D28" s="110">
        <v>5.3839999999999999E-3</v>
      </c>
      <c r="E28" s="110">
        <v>8.2979999999999998E-2</v>
      </c>
      <c r="F28" s="111">
        <f t="shared" si="0"/>
        <v>45586792.916422196</v>
      </c>
      <c r="G28" s="28"/>
      <c r="I28" s="28"/>
      <c r="J28" s="28"/>
      <c r="K28" s="28"/>
      <c r="L28" s="28"/>
      <c r="M28" s="28"/>
      <c r="N28" s="28"/>
      <c r="O28" s="28"/>
      <c r="P28" s="4"/>
    </row>
    <row r="29" spans="1:16" s="53" customFormat="1" x14ac:dyDescent="0.25">
      <c r="A29" s="108" t="s">
        <v>6</v>
      </c>
      <c r="B29" s="109">
        <v>7577639880</v>
      </c>
      <c r="C29" s="110">
        <v>9.6799999999999997E-2</v>
      </c>
      <c r="D29" s="110">
        <v>0</v>
      </c>
      <c r="E29" s="110">
        <v>9.6799999999999997E-2</v>
      </c>
      <c r="F29" s="111">
        <f t="shared" si="0"/>
        <v>7335155.4038399998</v>
      </c>
      <c r="G29" s="28"/>
      <c r="I29" s="28"/>
      <c r="J29" s="28"/>
      <c r="K29" s="28"/>
      <c r="L29" s="28"/>
      <c r="M29" s="28"/>
      <c r="N29" s="28"/>
      <c r="O29" s="28"/>
      <c r="P29" s="4"/>
    </row>
    <row r="30" spans="1:16" s="53" customFormat="1" x14ac:dyDescent="0.25">
      <c r="A30" s="108" t="s">
        <v>167</v>
      </c>
      <c r="B30" s="109">
        <v>7563288495</v>
      </c>
      <c r="C30" s="110">
        <v>6.4000000000000001E-2</v>
      </c>
      <c r="D30" s="110">
        <v>3.0499999999999999E-2</v>
      </c>
      <c r="E30" s="110">
        <v>9.4500000000000001E-2</v>
      </c>
      <c r="F30" s="111">
        <f t="shared" si="0"/>
        <v>7147307.6277750004</v>
      </c>
      <c r="G30" s="28"/>
      <c r="I30" s="28"/>
      <c r="J30" s="28"/>
      <c r="K30" s="28"/>
      <c r="L30" s="28"/>
      <c r="M30" s="28"/>
      <c r="N30" s="28"/>
      <c r="O30" s="28"/>
      <c r="P30" s="4"/>
    </row>
    <row r="31" spans="1:16" s="53" customFormat="1" x14ac:dyDescent="0.25">
      <c r="A31" s="108" t="s">
        <v>47</v>
      </c>
      <c r="B31" s="109">
        <v>6422169299</v>
      </c>
      <c r="C31" s="110">
        <v>7.868E-2</v>
      </c>
      <c r="D31" s="110">
        <v>3.1320000000000001E-2</v>
      </c>
      <c r="E31" s="110">
        <v>0.11</v>
      </c>
      <c r="F31" s="111">
        <f t="shared" si="0"/>
        <v>7064386.2288999995</v>
      </c>
      <c r="G31" s="28"/>
      <c r="I31" s="28"/>
      <c r="J31" s="28"/>
      <c r="K31" s="28"/>
      <c r="L31" s="28"/>
      <c r="M31" s="28"/>
      <c r="N31" s="28"/>
      <c r="O31" s="28"/>
      <c r="P31" s="4"/>
    </row>
    <row r="32" spans="1:16" s="53" customFormat="1" x14ac:dyDescent="0.25">
      <c r="A32" s="108" t="s">
        <v>168</v>
      </c>
      <c r="B32" s="109">
        <v>20375149535</v>
      </c>
      <c r="C32" s="110">
        <v>0.15582699999999999</v>
      </c>
      <c r="D32" s="110">
        <v>2.1059999999999999E-2</v>
      </c>
      <c r="E32" s="110">
        <v>0.17688699999999999</v>
      </c>
      <c r="F32" s="111">
        <f t="shared" si="0"/>
        <v>36040990.757975452</v>
      </c>
      <c r="G32" s="28"/>
      <c r="I32" s="28"/>
      <c r="J32" s="28"/>
      <c r="K32" s="28"/>
      <c r="L32" s="28"/>
      <c r="M32" s="28"/>
      <c r="N32" s="28"/>
      <c r="O32" s="28"/>
      <c r="P32" s="4"/>
    </row>
    <row r="33" spans="1:16" s="53" customFormat="1" x14ac:dyDescent="0.25">
      <c r="A33" s="108" t="s">
        <v>29</v>
      </c>
      <c r="B33" s="109">
        <v>5076538066</v>
      </c>
      <c r="C33" s="110">
        <v>0.24797</v>
      </c>
      <c r="D33" s="110">
        <v>3.8269999999999998E-2</v>
      </c>
      <c r="E33" s="110">
        <v>0.28623999999999999</v>
      </c>
      <c r="F33" s="111">
        <f t="shared" si="0"/>
        <v>14531082.5601184</v>
      </c>
      <c r="G33" s="28"/>
      <c r="I33" s="28"/>
      <c r="J33" s="28"/>
      <c r="K33" s="28"/>
      <c r="L33" s="28"/>
      <c r="M33" s="28"/>
      <c r="N33" s="28"/>
      <c r="O33" s="28"/>
      <c r="P33" s="4"/>
    </row>
    <row r="34" spans="1:16" s="53" customFormat="1" x14ac:dyDescent="0.25">
      <c r="A34" s="108" t="s">
        <v>41</v>
      </c>
      <c r="B34" s="109">
        <v>6258017696</v>
      </c>
      <c r="C34" s="110">
        <v>6.6573999999999994E-2</v>
      </c>
      <c r="D34" s="110">
        <v>0</v>
      </c>
      <c r="E34" s="110">
        <v>6.6573999999999994E-2</v>
      </c>
      <c r="F34" s="111">
        <f t="shared" si="0"/>
        <v>4166212.7009350397</v>
      </c>
      <c r="G34" s="28"/>
      <c r="I34" s="28"/>
      <c r="J34" s="28"/>
      <c r="K34" s="28"/>
      <c r="L34" s="28"/>
      <c r="M34" s="28"/>
      <c r="N34" s="28"/>
      <c r="O34" s="28"/>
      <c r="P34" s="4"/>
    </row>
    <row r="35" spans="1:16" s="53" customFormat="1" x14ac:dyDescent="0.25">
      <c r="A35" s="108" t="s">
        <v>44</v>
      </c>
      <c r="B35" s="109">
        <v>227087486</v>
      </c>
      <c r="C35" s="110">
        <v>1.5476999999999999E-2</v>
      </c>
      <c r="D35" s="110">
        <v>0.24155199999999999</v>
      </c>
      <c r="E35" s="110">
        <v>0.25702900000000001</v>
      </c>
      <c r="F35" s="111">
        <f t="shared" si="0"/>
        <v>583680.69439094001</v>
      </c>
      <c r="G35" s="28"/>
      <c r="I35" s="28"/>
      <c r="J35" s="28"/>
      <c r="K35" s="28"/>
      <c r="L35" s="28"/>
      <c r="M35" s="28"/>
      <c r="N35" s="28"/>
      <c r="O35" s="28"/>
      <c r="P35" s="4"/>
    </row>
    <row r="36" spans="1:16" s="53" customFormat="1" x14ac:dyDescent="0.25">
      <c r="A36" s="108" t="s">
        <v>42</v>
      </c>
      <c r="B36" s="109">
        <v>85777050328</v>
      </c>
      <c r="C36" s="110">
        <v>0.10695399999999999</v>
      </c>
      <c r="D36" s="110">
        <v>4.7913999999999998E-2</v>
      </c>
      <c r="E36" s="110">
        <v>0.15486800000000001</v>
      </c>
      <c r="F36" s="111">
        <f t="shared" si="0"/>
        <v>132841202.30196705</v>
      </c>
      <c r="G36" s="28"/>
      <c r="I36" s="28"/>
      <c r="J36" s="28"/>
      <c r="K36" s="28"/>
      <c r="L36" s="28"/>
      <c r="M36" s="28"/>
      <c r="N36" s="28"/>
      <c r="O36" s="28"/>
      <c r="P36" s="4"/>
    </row>
    <row r="37" spans="1:16" s="53" customFormat="1" x14ac:dyDescent="0.25">
      <c r="A37" s="108" t="s">
        <v>14</v>
      </c>
      <c r="B37" s="109">
        <v>3823753214</v>
      </c>
      <c r="C37" s="110">
        <v>0.317027</v>
      </c>
      <c r="D37" s="110">
        <v>0</v>
      </c>
      <c r="E37" s="110">
        <v>0.317027</v>
      </c>
      <c r="F37" s="111">
        <f t="shared" si="0"/>
        <v>12122330.101747779</v>
      </c>
      <c r="G37" s="28"/>
      <c r="I37" s="28"/>
      <c r="J37" s="28"/>
      <c r="K37" s="28"/>
      <c r="L37" s="28"/>
      <c r="M37" s="28"/>
      <c r="N37" s="28"/>
      <c r="O37" s="28"/>
      <c r="P37" s="4"/>
    </row>
    <row r="38" spans="1:16" s="53" customFormat="1" x14ac:dyDescent="0.25">
      <c r="A38" s="108" t="s">
        <v>31</v>
      </c>
      <c r="B38" s="109">
        <v>62493280031</v>
      </c>
      <c r="C38" s="110">
        <v>0.13930000000000001</v>
      </c>
      <c r="D38" s="110">
        <v>2.2700000000000001E-2</v>
      </c>
      <c r="E38" s="110">
        <v>0.16200000000000001</v>
      </c>
      <c r="F38" s="111">
        <f t="shared" si="0"/>
        <v>101239113.65022001</v>
      </c>
      <c r="G38" s="28"/>
      <c r="I38" s="28"/>
      <c r="J38" s="28"/>
      <c r="K38" s="28"/>
      <c r="L38" s="28"/>
      <c r="M38" s="28"/>
      <c r="N38" s="28"/>
      <c r="O38" s="28"/>
      <c r="P38" s="4"/>
    </row>
    <row r="39" spans="1:16" s="53" customFormat="1" x14ac:dyDescent="0.25">
      <c r="A39" s="108" t="s">
        <v>82</v>
      </c>
      <c r="B39" s="109">
        <v>5933660460</v>
      </c>
      <c r="C39" s="110">
        <v>0.110308</v>
      </c>
      <c r="D39" s="110">
        <v>0</v>
      </c>
      <c r="E39" s="110">
        <v>0.110308</v>
      </c>
      <c r="F39" s="111">
        <f t="shared" si="0"/>
        <v>6545302.1802168004</v>
      </c>
      <c r="G39" s="28"/>
      <c r="I39" s="28"/>
      <c r="J39" s="28"/>
      <c r="K39" s="28"/>
      <c r="L39" s="28"/>
      <c r="M39" s="28"/>
      <c r="N39" s="28"/>
      <c r="O39" s="28"/>
      <c r="P39" s="4"/>
    </row>
    <row r="40" spans="1:16" s="53" customFormat="1" x14ac:dyDescent="0.25">
      <c r="A40" s="108" t="s">
        <v>39</v>
      </c>
      <c r="B40" s="109">
        <v>236251494686</v>
      </c>
      <c r="C40" s="110">
        <v>9.783E-2</v>
      </c>
      <c r="D40" s="110">
        <v>1.4449999999999999E-2</v>
      </c>
      <c r="E40" s="110">
        <v>0.11228</v>
      </c>
      <c r="F40" s="111">
        <f t="shared" si="0"/>
        <v>265263178.23344082</v>
      </c>
      <c r="G40" s="28"/>
      <c r="I40" s="28"/>
      <c r="J40" s="28"/>
      <c r="K40" s="28"/>
      <c r="L40" s="28"/>
      <c r="M40" s="28"/>
      <c r="N40" s="28"/>
      <c r="O40" s="28"/>
      <c r="P40" s="4"/>
    </row>
    <row r="41" spans="1:16" s="53" customFormat="1" x14ac:dyDescent="0.25">
      <c r="A41" s="108" t="s">
        <v>169</v>
      </c>
      <c r="B41" s="109">
        <v>10292827842</v>
      </c>
      <c r="C41" s="110">
        <v>0.13800000000000001</v>
      </c>
      <c r="D41" s="110">
        <v>6.3700000000000007E-2</v>
      </c>
      <c r="E41" s="110">
        <v>0.20169999999999999</v>
      </c>
      <c r="F41" s="111">
        <f t="shared" si="0"/>
        <v>20760633.757314</v>
      </c>
      <c r="G41" s="28"/>
      <c r="I41" s="28"/>
      <c r="J41" s="28"/>
      <c r="K41" s="28"/>
      <c r="L41" s="28"/>
      <c r="M41" s="28"/>
      <c r="N41" s="28"/>
      <c r="O41" s="28"/>
      <c r="P41" s="4"/>
    </row>
    <row r="42" spans="1:16" s="53" customFormat="1" x14ac:dyDescent="0.25">
      <c r="A42" s="108" t="s">
        <v>38</v>
      </c>
      <c r="B42" s="109">
        <v>8822689564</v>
      </c>
      <c r="C42" s="110">
        <v>0.109639</v>
      </c>
      <c r="D42" s="110">
        <v>0</v>
      </c>
      <c r="E42" s="110">
        <v>0.109639</v>
      </c>
      <c r="F42" s="111">
        <f t="shared" si="0"/>
        <v>9673108.6110739596</v>
      </c>
      <c r="G42" s="28"/>
      <c r="I42" s="28"/>
      <c r="J42" s="28"/>
      <c r="K42" s="28"/>
      <c r="L42" s="28"/>
      <c r="M42" s="28"/>
      <c r="N42" s="28"/>
      <c r="O42" s="28"/>
      <c r="P42" s="4"/>
    </row>
    <row r="43" spans="1:16" s="53" customFormat="1" x14ac:dyDescent="0.25">
      <c r="A43" s="108" t="s">
        <v>21</v>
      </c>
      <c r="B43" s="109">
        <v>22540874472</v>
      </c>
      <c r="C43" s="110">
        <v>9.3165999999999999E-2</v>
      </c>
      <c r="D43" s="110">
        <v>2.1950999999999998E-2</v>
      </c>
      <c r="E43" s="110">
        <v>0.115117</v>
      </c>
      <c r="F43" s="111">
        <f t="shared" si="0"/>
        <v>25948378.465932239</v>
      </c>
      <c r="G43" s="28"/>
      <c r="I43" s="28"/>
      <c r="J43" s="28"/>
      <c r="K43" s="28"/>
      <c r="L43" s="28"/>
      <c r="M43" s="28"/>
      <c r="N43" s="28"/>
      <c r="O43" s="28"/>
      <c r="P43" s="4"/>
    </row>
    <row r="44" spans="1:16" s="53" customFormat="1" x14ac:dyDescent="0.25">
      <c r="A44" s="108" t="s">
        <v>170</v>
      </c>
      <c r="B44" s="109">
        <v>25832240962</v>
      </c>
      <c r="C44" s="110">
        <v>0.11366</v>
      </c>
      <c r="D44" s="110">
        <v>0</v>
      </c>
      <c r="E44" s="110">
        <v>0.11366</v>
      </c>
      <c r="F44" s="111">
        <f t="shared" si="0"/>
        <v>29360925.0774092</v>
      </c>
      <c r="G44" s="28"/>
      <c r="I44" s="28"/>
      <c r="J44" s="28"/>
      <c r="K44" s="28"/>
      <c r="L44" s="28"/>
      <c r="M44" s="28"/>
      <c r="N44" s="28"/>
      <c r="O44" s="28"/>
      <c r="P44" s="4"/>
    </row>
    <row r="45" spans="1:16" s="53" customFormat="1" x14ac:dyDescent="0.25">
      <c r="A45" s="108" t="s">
        <v>33</v>
      </c>
      <c r="B45" s="109">
        <v>17681541782</v>
      </c>
      <c r="C45" s="110">
        <v>0.145346</v>
      </c>
      <c r="D45" s="110">
        <v>4.1570999999999997E-2</v>
      </c>
      <c r="E45" s="110">
        <v>0.186917</v>
      </c>
      <c r="F45" s="111">
        <f t="shared" si="0"/>
        <v>33049807.452660941</v>
      </c>
      <c r="G45" s="28"/>
      <c r="I45" s="28"/>
      <c r="J45" s="28"/>
      <c r="K45" s="28"/>
      <c r="L45" s="28"/>
      <c r="M45" s="28"/>
      <c r="N45" s="28"/>
      <c r="O45" s="28"/>
      <c r="P45" s="4"/>
    </row>
    <row r="46" spans="1:16" s="53" customFormat="1" x14ac:dyDescent="0.25">
      <c r="A46" s="108" t="s">
        <v>17</v>
      </c>
      <c r="B46" s="109">
        <v>1661611841</v>
      </c>
      <c r="C46" s="110">
        <v>0.19456000000000001</v>
      </c>
      <c r="D46" s="110">
        <v>0</v>
      </c>
      <c r="E46" s="110">
        <v>0.19456000000000001</v>
      </c>
      <c r="F46" s="111">
        <f t="shared" si="0"/>
        <v>3232831.9978496004</v>
      </c>
      <c r="G46" s="28"/>
      <c r="I46" s="28"/>
      <c r="J46" s="28"/>
      <c r="K46" s="28"/>
      <c r="L46" s="28"/>
      <c r="M46" s="28"/>
      <c r="N46" s="28"/>
      <c r="O46" s="28"/>
      <c r="P46" s="4"/>
    </row>
    <row r="47" spans="1:16" s="53" customFormat="1" x14ac:dyDescent="0.25">
      <c r="A47" s="108" t="s">
        <v>19</v>
      </c>
      <c r="B47" s="109">
        <v>10556945155</v>
      </c>
      <c r="C47" s="110">
        <v>0.1424</v>
      </c>
      <c r="D47" s="110">
        <v>2.8500000000000001E-2</v>
      </c>
      <c r="E47" s="110">
        <v>0.1709</v>
      </c>
      <c r="F47" s="111">
        <f t="shared" si="0"/>
        <v>18041819.269895002</v>
      </c>
      <c r="G47" s="28"/>
      <c r="I47" s="28"/>
      <c r="J47" s="28"/>
      <c r="K47" s="28"/>
      <c r="L47" s="28"/>
      <c r="M47" s="28"/>
      <c r="N47" s="28"/>
      <c r="O47" s="28"/>
      <c r="P47" s="4"/>
    </row>
    <row r="48" spans="1:16" s="53" customFormat="1" x14ac:dyDescent="0.25">
      <c r="A48" s="108" t="s">
        <v>171</v>
      </c>
      <c r="B48" s="109">
        <v>27793147583</v>
      </c>
      <c r="C48" s="110">
        <v>0.106087</v>
      </c>
      <c r="D48" s="110">
        <v>0</v>
      </c>
      <c r="E48" s="110">
        <v>0.106087</v>
      </c>
      <c r="F48" s="111">
        <f t="shared" si="0"/>
        <v>29484916.476377212</v>
      </c>
      <c r="G48" s="28"/>
      <c r="I48" s="28"/>
      <c r="J48" s="28"/>
      <c r="K48" s="28"/>
      <c r="L48" s="28"/>
      <c r="M48" s="28"/>
      <c r="N48" s="28"/>
      <c r="O48" s="28"/>
      <c r="P48" s="4"/>
    </row>
    <row r="49" spans="1:16" s="28" customFormat="1" x14ac:dyDescent="0.25">
      <c r="A49" s="108" t="s">
        <v>18</v>
      </c>
      <c r="B49" s="109">
        <v>3737756832</v>
      </c>
      <c r="C49" s="110">
        <v>0.26500000000000001</v>
      </c>
      <c r="D49" s="110">
        <v>0</v>
      </c>
      <c r="E49" s="110">
        <v>0.26500000000000001</v>
      </c>
      <c r="F49" s="111">
        <f t="shared" si="0"/>
        <v>9905055.6048000008</v>
      </c>
      <c r="H49" s="53"/>
      <c r="P49" s="4"/>
    </row>
    <row r="50" spans="1:16" s="28" customFormat="1" x14ac:dyDescent="0.25">
      <c r="A50" s="108" t="s">
        <v>30</v>
      </c>
      <c r="B50" s="109">
        <v>9365898915</v>
      </c>
      <c r="C50" s="110">
        <v>0.1328</v>
      </c>
      <c r="D50" s="110">
        <v>0</v>
      </c>
      <c r="E50" s="110">
        <v>0.1328</v>
      </c>
      <c r="F50" s="111">
        <f t="shared" si="0"/>
        <v>12437913.759119999</v>
      </c>
      <c r="H50" s="53"/>
      <c r="P50" s="4"/>
    </row>
    <row r="51" spans="1:16" s="28" customFormat="1" ht="16.5" thickBot="1" x14ac:dyDescent="0.3">
      <c r="A51" s="112" t="s">
        <v>172</v>
      </c>
      <c r="B51" s="113">
        <f>SUM(B3:B50)</f>
        <v>2372157007189</v>
      </c>
      <c r="C51" s="114">
        <f>AVERAGE(C3:C50)</f>
        <v>0.13166291666666666</v>
      </c>
      <c r="D51" s="114">
        <f t="shared" ref="D51:E51" si="1">AVERAGE(D3:D50)</f>
        <v>2.7371833333333342E-2</v>
      </c>
      <c r="E51" s="114">
        <f t="shared" si="1"/>
        <v>0.16058160416666664</v>
      </c>
      <c r="F51" s="113">
        <f>SUM(F3:F50)</f>
        <v>2963776764.9151444</v>
      </c>
      <c r="G51" s="53"/>
      <c r="H51" s="53"/>
      <c r="I51" s="53"/>
      <c r="J51" s="53"/>
      <c r="P51" s="4"/>
    </row>
    <row r="52" spans="1:16" s="28" customFormat="1" ht="18" customHeight="1" x14ac:dyDescent="0.25">
      <c r="A52" s="227" t="s">
        <v>190</v>
      </c>
      <c r="B52" s="228"/>
      <c r="C52" s="228"/>
      <c r="D52" s="228"/>
      <c r="E52" s="228"/>
      <c r="F52" s="228"/>
      <c r="G52" s="36"/>
      <c r="H52" s="53"/>
      <c r="P52" s="4"/>
    </row>
    <row r="53" spans="1:16" s="28" customFormat="1" x14ac:dyDescent="0.25">
      <c r="A53" s="212" t="s">
        <v>173</v>
      </c>
      <c r="B53" s="215"/>
      <c r="C53" s="215"/>
      <c r="D53" s="215"/>
      <c r="E53" s="215"/>
      <c r="F53" s="215"/>
      <c r="G53" s="61"/>
      <c r="H53" s="53"/>
      <c r="I53" s="53"/>
      <c r="J53" s="53"/>
      <c r="P53" s="4"/>
    </row>
    <row r="54" spans="1:16" s="28" customFormat="1" x14ac:dyDescent="0.25">
      <c r="A54" s="194" t="s">
        <v>174</v>
      </c>
      <c r="B54" s="215"/>
      <c r="C54" s="215"/>
      <c r="D54" s="215"/>
      <c r="E54" s="215"/>
      <c r="F54" s="215"/>
      <c r="G54" s="48"/>
      <c r="H54" s="53"/>
      <c r="P54" s="4"/>
    </row>
    <row r="55" spans="1:16" s="28" customFormat="1" hidden="1" x14ac:dyDescent="0.25">
      <c r="A55" s="21"/>
      <c r="B55" s="62">
        <f>AVERAGE(B3:B50)</f>
        <v>49419937649.770836</v>
      </c>
      <c r="C55" s="63"/>
      <c r="D55" s="63"/>
      <c r="E55" s="63"/>
      <c r="F55" s="62">
        <f>AVERAGE(F3:F50)</f>
        <v>61745349.269065507</v>
      </c>
      <c r="G55" s="53"/>
      <c r="H55" s="53"/>
      <c r="P55" s="4"/>
    </row>
    <row r="56" spans="1:16" x14ac:dyDescent="0.25">
      <c r="A56" s="20" t="s">
        <v>206</v>
      </c>
    </row>
  </sheetData>
  <mergeCells count="4">
    <mergeCell ref="A1:F1"/>
    <mergeCell ref="A52:F52"/>
    <mergeCell ref="A53:F53"/>
    <mergeCell ref="A54:F54"/>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D70BC-71C1-4915-938C-234266E8747F}">
  <sheetPr>
    <tabColor theme="9" tint="0.79998168889431442"/>
  </sheetPr>
  <dimension ref="A1:A231"/>
  <sheetViews>
    <sheetView zoomScaleNormal="100" zoomScalePageLayoutView="119" workbookViewId="0">
      <selection activeCell="J634" sqref="J634"/>
    </sheetView>
  </sheetViews>
  <sheetFormatPr defaultColWidth="12.5703125" defaultRowHeight="15.75" x14ac:dyDescent="0.25"/>
  <cols>
    <col min="1" max="16384" width="12.5703125" style="4"/>
  </cols>
  <sheetData>
    <row r="1" ht="15.95" customHeight="1" x14ac:dyDescent="0.25"/>
    <row r="2" ht="36" customHeight="1" x14ac:dyDescent="0.25"/>
    <row r="3" ht="15.95" customHeight="1" x14ac:dyDescent="0.25"/>
    <row r="5" ht="33" customHeight="1" x14ac:dyDescent="0.25"/>
    <row r="6" ht="15.95" customHeight="1" x14ac:dyDescent="0.25"/>
    <row r="8" ht="26.25" customHeight="1" x14ac:dyDescent="0.25"/>
    <row r="9" ht="36.75" customHeight="1" x14ac:dyDescent="0.25"/>
    <row r="16" ht="15.95" customHeight="1" x14ac:dyDescent="0.25"/>
    <row r="17" ht="6.95" customHeight="1" x14ac:dyDescent="0.25"/>
    <row r="23" ht="6.95" customHeight="1" x14ac:dyDescent="0.25"/>
    <row r="25" ht="15.95" customHeight="1" x14ac:dyDescent="0.25"/>
    <row r="32" ht="5.0999999999999996" customHeight="1" x14ac:dyDescent="0.25"/>
    <row r="50" ht="15.95" customHeight="1" x14ac:dyDescent="0.25"/>
    <row r="55" ht="12" customHeight="1" x14ac:dyDescent="0.25"/>
    <row r="60" ht="6.95" customHeight="1" x14ac:dyDescent="0.25"/>
    <row r="63" ht="26.1" customHeight="1" x14ac:dyDescent="0.25"/>
    <row r="69" ht="8.1" customHeight="1" x14ac:dyDescent="0.25"/>
    <row r="70" ht="35.1" customHeight="1" x14ac:dyDescent="0.25"/>
    <row r="77" ht="15.95" customHeight="1" x14ac:dyDescent="0.25"/>
    <row r="85" ht="15.95" customHeight="1" x14ac:dyDescent="0.25"/>
    <row r="89" ht="15.95" customHeight="1" x14ac:dyDescent="0.25"/>
    <row r="90" ht="15.95" customHeight="1" x14ac:dyDescent="0.25"/>
    <row r="104" ht="15.95" customHeight="1" x14ac:dyDescent="0.25"/>
    <row r="123" ht="21.95" customHeight="1" x14ac:dyDescent="0.25"/>
    <row r="125" ht="15.95" customHeight="1" x14ac:dyDescent="0.25"/>
    <row r="137" ht="15.95" customHeight="1" x14ac:dyDescent="0.25"/>
    <row r="147" ht="15.95" customHeight="1" x14ac:dyDescent="0.25"/>
    <row r="149" ht="48.95" customHeight="1" x14ac:dyDescent="0.25"/>
    <row r="165" ht="26.1" customHeight="1" x14ac:dyDescent="0.25"/>
    <row r="166" ht="24" customHeight="1" x14ac:dyDescent="0.25"/>
    <row r="167" ht="15.95" customHeight="1" x14ac:dyDescent="0.25"/>
    <row r="168" ht="15.95" customHeight="1" x14ac:dyDescent="0.25"/>
    <row r="169" ht="15.95" customHeight="1" x14ac:dyDescent="0.25"/>
    <row r="220" ht="68.099999999999994" customHeight="1" x14ac:dyDescent="0.25"/>
    <row r="221" ht="47.1" customHeight="1" x14ac:dyDescent="0.25"/>
    <row r="225" ht="15.95" customHeight="1" x14ac:dyDescent="0.25"/>
    <row r="231" ht="31.5" customHeight="1" x14ac:dyDescent="0.25"/>
  </sheetData>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Tuition &amp; Fees Summary</vt:lpstr>
      <vt:lpstr>Tuition &amp; Fees By College</vt:lpstr>
      <vt:lpstr>Dual Credit by College</vt:lpstr>
      <vt:lpstr>Dual Credit Costs</vt:lpstr>
      <vt:lpstr>Branch Taxes</vt:lpstr>
      <vt:lpstr>Property Tax</vt:lpstr>
      <vt:lpstr>Local Revenus Request FY25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Elizabeth Chivers</cp:lastModifiedBy>
  <dcterms:created xsi:type="dcterms:W3CDTF">2024-11-19T22:15:49Z</dcterms:created>
  <dcterms:modified xsi:type="dcterms:W3CDTF">2025-04-14T22:11:06Z</dcterms:modified>
</cp:coreProperties>
</file>